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autoCompressPictures="0" defaultThemeVersion="166925"/>
  <mc:AlternateContent xmlns:mc="http://schemas.openxmlformats.org/markup-compatibility/2006">
    <mc:Choice Requires="x15">
      <x15ac:absPath xmlns:x15ac="http://schemas.microsoft.com/office/spreadsheetml/2010/11/ac" url="/Users/katrinsuursoo/Documents/Documents - Katrin’s iMac/Keila LV/PJ/Muudatustaotlus/"/>
    </mc:Choice>
  </mc:AlternateContent>
  <xr:revisionPtr revIDLastSave="0" documentId="13_ncr:1_{8A35B321-FD5E-EA40-946A-D8ACA27B303A}" xr6:coauthVersionLast="47" xr6:coauthVersionMax="47" xr10:uidLastSave="{00000000-0000-0000-0000-000000000000}"/>
  <bookViews>
    <workbookView xWindow="860" yWindow="780" windowWidth="24620" windowHeight="18620" xr2:uid="{00000000-000D-0000-FFFF-FFFF00000000}"/>
  </bookViews>
  <sheets>
    <sheet name="Detailne eelarve" sheetId="1" r:id="rId1"/>
    <sheet name="Eelarve koon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70" i="1" l="1"/>
  <c r="D21" i="1" l="1"/>
  <c r="D26" i="1"/>
  <c r="D30" i="1"/>
  <c r="D27" i="1"/>
  <c r="D8" i="1"/>
  <c r="D72" i="1"/>
  <c r="D69" i="1"/>
  <c r="D66" i="1"/>
  <c r="D64" i="1"/>
  <c r="D37" i="1"/>
  <c r="D35" i="1"/>
  <c r="D24" i="1"/>
  <c r="D23" i="1"/>
  <c r="D20" i="1"/>
  <c r="D13" i="1"/>
  <c r="D12" i="1"/>
  <c r="D11" i="1"/>
  <c r="D10" i="1"/>
  <c r="D6" i="1"/>
  <c r="D52" i="1"/>
  <c r="D51" i="1"/>
  <c r="D50" i="1"/>
  <c r="C8" i="2"/>
  <c r="C7" i="2"/>
  <c r="C6" i="2"/>
  <c r="G4" i="2"/>
  <c r="F2" i="2"/>
  <c r="D63" i="1" l="1"/>
  <c r="D62" i="1"/>
  <c r="D60" i="1"/>
  <c r="D61" i="1"/>
  <c r="D74" i="1" l="1"/>
  <c r="H3" i="2" s="1"/>
  <c r="D83" i="1"/>
  <c r="H4" i="2" s="1"/>
  <c r="F4" i="2" s="1"/>
  <c r="D4" i="2" l="1"/>
  <c r="E4" i="2"/>
  <c r="H5" i="2"/>
  <c r="H6" i="2"/>
  <c r="E2" i="2"/>
  <c r="E3" i="2" l="1"/>
  <c r="E5" i="2" s="1"/>
  <c r="D3" i="2"/>
  <c r="H7" i="2"/>
  <c r="H8" i="2"/>
  <c r="D73" i="1"/>
  <c r="D71" i="1"/>
  <c r="D68" i="1"/>
  <c r="D36" i="1"/>
  <c r="D34" i="1"/>
  <c r="D33" i="1"/>
  <c r="D31" i="1"/>
  <c r="D29" i="1"/>
  <c r="D28" i="1"/>
  <c r="D25" i="1"/>
  <c r="D22" i="1"/>
  <c r="D19" i="1"/>
  <c r="D18" i="1"/>
  <c r="D17" i="1"/>
  <c r="D16" i="1"/>
  <c r="D15" i="1"/>
  <c r="D14" i="1"/>
  <c r="D9" i="1"/>
  <c r="D7" i="1"/>
  <c r="B6" i="1"/>
  <c r="B38" i="1"/>
  <c r="A6" i="1"/>
  <c r="A39" i="1"/>
  <c r="E6" i="2" l="1"/>
  <c r="D5" i="2"/>
  <c r="D6" i="2" s="1"/>
  <c r="D5" i="1"/>
  <c r="D7" i="2" l="1"/>
  <c r="D8" i="2" s="1"/>
  <c r="E7" i="2"/>
  <c r="E8" i="2"/>
  <c r="D56" i="1"/>
  <c r="B84" i="1"/>
  <c r="A84" i="1"/>
  <c r="B80" i="1"/>
  <c r="A80" i="1"/>
  <c r="B75" i="1"/>
  <c r="A75" i="1"/>
  <c r="B39" i="1"/>
  <c r="A60" i="1"/>
  <c r="D59" i="1" l="1"/>
  <c r="G3" i="2" s="1"/>
  <c r="D38" i="1"/>
  <c r="G5" i="2" l="1"/>
  <c r="F5" i="2" s="1"/>
  <c r="F3" i="2"/>
  <c r="F6" i="2" s="1"/>
  <c r="D86" i="1"/>
  <c r="D88" i="1"/>
  <c r="D87" i="1"/>
  <c r="G6" i="2" l="1"/>
  <c r="G7" i="2" s="1"/>
  <c r="G8" i="2" s="1"/>
  <c r="F7" i="2"/>
  <c r="F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Pille-Triin Pääsukene</author>
    <author>Kristel Meesak-Seesmaa</author>
  </authors>
  <commentList>
    <comment ref="B4" authorId="0" shapeId="0" xr:uid="{00000000-0006-0000-0000-000001000000}">
      <text>
        <r>
          <rPr>
            <sz val="9"/>
            <color rgb="FF000000"/>
            <rFont val="Segoe UI"/>
            <charset val="1"/>
          </rPr>
          <t xml:space="preserve">õppe- ja abivahendid;
</t>
        </r>
        <r>
          <rPr>
            <sz val="9"/>
            <color rgb="FF000000"/>
            <rFont val="Segoe UI"/>
            <charset val="1"/>
          </rPr>
          <t xml:space="preserve">sisustus ja seadmed; 
</t>
        </r>
        <r>
          <rPr>
            <sz val="9"/>
            <color rgb="FF000000"/>
            <rFont val="Segoe UI"/>
            <charset val="1"/>
          </rPr>
          <t xml:space="preserve">ehitustööd. Kajastage erinevad tegevused eri ridadel.
</t>
        </r>
        <r>
          <rPr>
            <sz val="9"/>
            <color rgb="FF000000"/>
            <rFont val="Segoe UI"/>
            <charset val="1"/>
          </rPr>
          <t xml:space="preserve">
</t>
        </r>
      </text>
    </comment>
    <comment ref="C4" authorId="1" shapeId="0" xr:uid="{00000000-0006-0000-0000-000002000000}">
      <text>
        <r>
          <rPr>
            <sz val="9"/>
            <color rgb="FF000000"/>
            <rFont val="Tahoma"/>
            <family val="2"/>
          </rPr>
          <t xml:space="preserve">Mida, kui palju planeeritakse soetada, kui suure hulga HEV õpilaste vajaduste katmiseks, et õpilane saaks osaleda elukohajärgses koolis. </t>
        </r>
      </text>
    </comment>
    <comment ref="E4" authorId="0" shapeId="0" xr:uid="{00000000-0006-0000-0000-000003000000}">
      <text>
        <r>
          <rPr>
            <sz val="9"/>
            <color rgb="FF000000"/>
            <rFont val="Segoe UI"/>
            <charset val="1"/>
          </rPr>
          <t xml:space="preserve">Link kodulehele;
</t>
        </r>
        <r>
          <rPr>
            <sz val="9"/>
            <color rgb="FF000000"/>
            <rFont val="Segoe UI"/>
            <charset val="1"/>
          </rPr>
          <t xml:space="preserve">hinnapakkumus, selgitus
</t>
        </r>
      </text>
    </comment>
    <comment ref="F4" authorId="0" shapeId="0" xr:uid="{00000000-0006-0000-0000-000004000000}">
      <text>
        <r>
          <rPr>
            <sz val="9"/>
            <color rgb="FF000000"/>
            <rFont val="Segoe UI"/>
            <charset val="1"/>
          </rPr>
          <t>Selgitada, kuidas aitab kaasa HEV õpilaste integreerimisele.</t>
        </r>
      </text>
    </comment>
  </commentList>
</comments>
</file>

<file path=xl/sharedStrings.xml><?xml version="1.0" encoding="utf-8"?>
<sst xmlns="http://schemas.openxmlformats.org/spreadsheetml/2006/main" count="206" uniqueCount="176">
  <si>
    <t>Kooli nimi</t>
  </si>
  <si>
    <t>Maksumus kokku</t>
  </si>
  <si>
    <t>Projekti nimi</t>
  </si>
  <si>
    <t xml:space="preserve">Tegevus </t>
  </si>
  <si>
    <t>Maksumuse alus</t>
  </si>
  <si>
    <t>Olulisus</t>
  </si>
  <si>
    <t>Eelarve peab andma hindamiskomisjonile selguse, mida planeeritakse soetada, kas see on vajalik kaasava hariduse põhimõtete rakendamiseks ja kas eelarve on realistlik</t>
  </si>
  <si>
    <t>Toode/teenus/selgitus</t>
  </si>
  <si>
    <t>Keila Kool</t>
  </si>
  <si>
    <t>Waldorfkool Läte</t>
  </si>
  <si>
    <t>Sisustuse või seadmete ostmine</t>
  </si>
  <si>
    <t>Kaja vähendamine klassiruumides. Hinnapakkumises on toodud üks klass. Eelarve on see korrutatud vajalike klasside arvuga.</t>
  </si>
  <si>
    <t>Kaja vähendamine koridorides. Hinnapakkumises on toodud ühe koridori hind. Eelarve on see korrutatud kolme koridori/ korrusega.</t>
  </si>
  <si>
    <t>Õppe- või abivahendite või õppematerjalide või -vara ostmine</t>
  </si>
  <si>
    <t>Kaasava hariduse põhimõtete rakendamiseks vajalikud ehitustööd</t>
  </si>
  <si>
    <t>https://www.ajtooted.ee/kontor/kontori-ja-koosolekulauad/reguleeritava-korgusega-kontorilauad/sirge-tasapinnaga-lauad/kirjutuslaud-875430-875435</t>
  </si>
  <si>
    <t>https://www.estoniandesignhouse.ee/e-pood/disainerid/rasun/akustiline-tugitool-sala-by-rasun/</t>
  </si>
  <si>
    <t>https://www.byroomaailm.ee/lauasirm-silent-space-50x50x50-cm-hall-sunteetiline-vilt</t>
  </si>
  <si>
    <t>https://www.knockonwood.co.uk/Auris-KPQ-pentatonic-glock</t>
  </si>
  <si>
    <t>https://shop.pillipood.ee/bass-ksylofonid/0/readmore/75628/</t>
  </si>
  <si>
    <t>https://yessport.ee/toode/zongleerimispall-65cm-3tk-tremblay/</t>
  </si>
  <si>
    <t>https://tsirkusepood.ee/toode/tasakaalulaud-okrafts/?v=a57b8491d1d8</t>
  </si>
  <si>
    <t>https://www.digizone.ee/et/43/Vaba-aeg/638/Hobikaubad/716652/Tactic-õuemäng-Mölkky-Classic-(puidust-kastis)</t>
  </si>
  <si>
    <t>https://www.1a.ee/p/lauamang-hasbro-jenga-a2120/3o2f?utm_source=hind.ee&amp;utm_medium=referral</t>
  </si>
  <si>
    <t>Choroi Tubular Belles - pentatone (1 tk)</t>
  </si>
  <si>
    <t>Choroi Tubular Belles - diatonic (1 tk)</t>
  </si>
  <si>
    <t>Auros glockenspiel - straight - pentatonic ( 1 tk)</t>
  </si>
  <si>
    <t>Bass ksülofon (1 tk)</t>
  </si>
  <si>
    <t>Lüürad (10 tk)</t>
  </si>
  <si>
    <t>Väikesed mängu siidid (10 tk)</t>
  </si>
  <si>
    <t>Suured mängu siidid (2 tk)</t>
  </si>
  <si>
    <t>Eurütmia kuulid (D=40mm) hand hammered (2 tk)</t>
  </si>
  <si>
    <t>Eurütmia kuulid (D=54mm) hand hammered (2 tk)</t>
  </si>
  <si>
    <t>Žongleerimis pallid (4 komplekti)</t>
  </si>
  <si>
    <t>Hüppenöörid (10 tk)</t>
  </si>
  <si>
    <t>Tasakaalu laud / plaat (8 tk)</t>
  </si>
  <si>
    <t>Mjölkky (suur) puidust (3 tk)</t>
  </si>
  <si>
    <t>Jenga (puidust suur) (3 tk)</t>
  </si>
  <si>
    <t>Turvaseinte ehitamine pööningu redeli ette (2 tk)</t>
  </si>
  <si>
    <t>Vaikuse pesad (2 tk)</t>
  </si>
  <si>
    <t>Maaliteraapia jaoks tellitava kõrgusega laud 80x180 (1 tk)</t>
  </si>
  <si>
    <t>Eraldatud seintega tugitool-diivanid (15 tk)</t>
  </si>
  <si>
    <t>Eraldussirmid (20 tk)</t>
  </si>
  <si>
    <t>Klassiruumi mööbel (kärglaud ja toolid) (72 tk)</t>
  </si>
  <si>
    <t>Valged tahvlid klassiruumidesse (7 tk)</t>
  </si>
  <si>
    <t>Koridoridesse paigaldatav eraldatud seinaga tugitool võimaldab õpilasel või õpilaste grupil lülitada end ümbritsevast keskkonnast välja ning tegeleda muude meelepäraste tegevustega. Nii saab mõistus rohkem puhata, et õppetunnis oleks see võimeline enam pingutama.</t>
  </si>
  <si>
    <t>HEV-õpilased õpivad küll eraldi väiksemas klassikollektiivis, kuid siiski on vahel selline kooslus, kus õpilased on vaja ühes klassiruumis teineteisest eraldada vältimaks silmkontakti.</t>
  </si>
  <si>
    <t>Õpilased vajavad õppetegevuseks head õppekeskkonda. Hinnapakkumises arvestatud tool pop2 ja poolkärg laud.</t>
  </si>
  <si>
    <t>HEV-õpilased vajavad õppetegevuseks head õppekeskkonda.</t>
  </si>
  <si>
    <t>Klassiruumidesse seina ja lae plaatide ostmine ja paigaldamine kaja vähendamise eesmärgil. Madalam mürafoon klassiruumis võimaldab niigi akadeemiliselt pigem madalama võimega ning haprama tähelepanuga HEV-õpilasel paremini keskenduda ning teadmisi omandada.</t>
  </si>
  <si>
    <t>Koridoridesse seina ja lae plaatide ostmine ning lisamine, et kaja vähendada. Nii saavad HEV-õpilased veeta vahetunni ruumis, kus mürafoon ei ole nii kõrge ning aju saab puhata.</t>
  </si>
  <si>
    <t>Viimase korruse pööninguredeli juures olev ala on ohtlik trepikotta kukkumise ohu tõttu.</t>
  </si>
  <si>
    <t>Teraapiliste vahendite soetamine võimaldab õpetajate ning terapeutide tööd hõlbustada. Uued vahendid laiendavad võimalusi tuge vajavate õpilastega töötamisel.</t>
  </si>
  <si>
    <t>2023. a sügisel sai koolihoovi paigaldatud kaks atraktsiooni. Projekti raames soetatavad ja paigaldatavad uued tasakaalurajad võimaldavad lastele arendavaid tegevusi ning võimalusi enda välja elamiseks tundidevahelisel ajal. Kui käitumuslike eripäradega õpilased on tunnis rahulikumad, on rahulikum ka kõigil ümbritsevatel õpilastel.</t>
  </si>
  <si>
    <t>Vaikuse pesad võimaldavad õpilasel või õpilaste grupil lülitada end ümbritsevast keskkonnast välja ning tegeleda muude meelepäraste tegevustega. Nii saab mõistus rohkem puhata, et õppetunnis oleks see võimeline enam pingutama.</t>
  </si>
  <si>
    <t>Keila Kooli Loodemaja ja Waldorfkooli Läte kaasava hariduse põhimõtete rakendamine</t>
  </si>
  <si>
    <t>Eurütmia kuulid (D=54mm) spring mounted (2 tk)</t>
  </si>
  <si>
    <t xml:space="preserve">Mercurius Baltic SIA hinnapakkumine </t>
  </si>
  <si>
    <t>Mercurius Baltic SIA hinnapakkumine</t>
  </si>
  <si>
    <t>sh Keila Kool</t>
  </si>
  <si>
    <t>sh Waldorfkool Lätte</t>
  </si>
  <si>
    <t>Söökla, II ja III klassi seinte ja lagede heliisolatsiooni plaatide ostmine</t>
  </si>
  <si>
    <t>ISKU hinnapakkumine. (Paigaldamise teostab kooli meeskond ise)</t>
  </si>
  <si>
    <t xml:space="preserve">Sööklasse, Söökla, II ja III klassi  seinte ja lagede plaatide ostmine ja paigaldamine kaja vähendamise eesmärgil. Madalam mürafoon klassiruumis võimaldab niigi akadeemiliselt pigem madalama võimega ning haprama tähelepanuga HEV-õpilasel paremini keskenduda ning teadmisi omandada. Waldorfkooli Läte müraprobleem saab projekti tegevuste tulemusena lahenduse ning parandab oluliselt õpikeskkonda. </t>
  </si>
  <si>
    <t>Tasakaalurajad Wobble bridge (1 tk) ja Robinia RB1218 ja Ronila Guazuma 1 ELDAN041 koos paigaldusega</t>
  </si>
  <si>
    <t>Atix OÜ hinnapakkumised nr 2462 ja nr 2602</t>
  </si>
  <si>
    <t xml:space="preserve">Teraapiliste vahendite soetamine võimaldab õpetajate ning terapeutide tööd hõlbustada. Uued vahendid laiendavad võimalusi tuge vajavate õpilastega töötamisel. </t>
  </si>
  <si>
    <t xml:space="preserve">Lauasirmid (2 tk) </t>
  </si>
  <si>
    <t xml:space="preserve">HEV-õpilased õpivad küll eraldi väiksemas klassikollektiivis, kuid siiski on vahel selline kooslus, kus õpilased on vaja ühes klassiruumis teineteisest eraldada vältimaks silmkontakti. </t>
  </si>
  <si>
    <t xml:space="preserve">Teraapiliste vahendite soetamine võimaldab õpetajate ning terapeutide tööd hõlbustada. Uued vahendid laiendavad võimalusi tuge vajavate õpilastega töötamisel. Kasutatakse heliteraapia läbiviimisel. Võimaldavad muuta õpilase kuulmise tundlikumaks ka häälikute ja vältepikkuste eristamisel. Pentatooniline helirida on harmoniseeriv, sobilik algastme õpilastele, diatooniline kõla on sobilik 2. ja 3. astme õpilastele. Lüürad on vajalikud ka grupiteraapia tundideks – sotsiaalse pädevuse arendamiseks. </t>
  </si>
  <si>
    <t>Teraapiliste vahendite soetamine võimaldab õpetajate ning terapeutide tööd hõlbustada. Uued vahendid laiendavad võimalusi tuge vajavate õpilastega töötamisel. Koordinatsiooni ja rütmi osavusharjutuste läbiviimiseks. Aitavad kaasa ajupoolkerade, peenmotoorika, liigutuste sujuvuse ja täpsuse arengule. Vaskmaterjal elavdab vereringet sõrmedes. Erinev suurus tingitud sellest, et laste käed (1.-9. kl) on erineva suurusega.</t>
  </si>
  <si>
    <t>Luna Grupp OÜ pakkumine nr 24406343</t>
  </si>
  <si>
    <t>Akutrell, 18 V, 2x 5,0 Ah Li-ion, 62/36 Nm, 1,7kg, LED (2 tk)</t>
  </si>
  <si>
    <t>Haamer 300g TengTools HMEG300 (10 tk)</t>
  </si>
  <si>
    <t>Kontuursaeleht puidule peen 130mm 12tk/pk (3 tk)</t>
  </si>
  <si>
    <t>Lihvpaberlint 150x2000mm G80P (3 tk)</t>
  </si>
  <si>
    <t>Lihvkettad 5 tk. 300mm K100 (3 tk)</t>
  </si>
  <si>
    <t>Lihvpaberlint 150x2000mm G120P (3 tk)</t>
  </si>
  <si>
    <t>Lihvkettad 5 tk. 300mm K60 (3 tk)</t>
  </si>
  <si>
    <t>Saeleht, keskmine ringhammastusega 12 tk/pk (3 tk)</t>
  </si>
  <si>
    <t>Kann (3 tk)</t>
  </si>
  <si>
    <t>Koogivorm (3 tk)</t>
  </si>
  <si>
    <t>Ahjuvorm läbipaistev (3 tk)</t>
  </si>
  <si>
    <t>Pajalapp (6 tk)</t>
  </si>
  <si>
    <t>Kaanega hoiukast (6 tk)</t>
  </si>
  <si>
    <t>Lõikelaud (3 tk)</t>
  </si>
  <si>
    <t>Kineetiline liiv (3 tk)</t>
  </si>
  <si>
    <t>Liitmislükati (3 tk)</t>
  </si>
  <si>
    <t>Magnettahvel (1 tk)</t>
  </si>
  <si>
    <t>Magnetiline tähestikukaprp (2 tk)</t>
  </si>
  <si>
    <t>Rahutute jalgade tugi toolile (20 tk)</t>
  </si>
  <si>
    <t>Hoiukast (3 tk)</t>
  </si>
  <si>
    <t>Lego (2 tk)</t>
  </si>
  <si>
    <t>Istepadi istumisalus (4 tk)</t>
  </si>
  <si>
    <t>https://www.ikea.ee/et/products/toiduvalmistamine/potid-pannid/potid-ja-kupsetustarvikud/ikea-365-kaanega-pott-art-60484250</t>
  </si>
  <si>
    <t>https://www.ikea.ee/et/products/soogituba/klaasnoud/kannud-ja-karahviinid/tillbringare-kann-art-90362407</t>
  </si>
  <si>
    <t>https://www.ikea.ee/et/products/toiduvalmistamine/potid-pannid/kupsetusnoud/mantagg-lahtikaiv-koogivorm-art-00556297</t>
  </si>
  <si>
    <t>https://www.ikea.ee/et/products/toiduvalmistamine/sailitamine-ja-pesemine/toidukarbid/ikea-365-kaanega-toidukarp-art-70507963</t>
  </si>
  <si>
    <t>https://www.ikea.ee/et/products/toiduvalmistamine/koogitarvikud/noad/ikea-365-kokanuga-art-70283524</t>
  </si>
  <si>
    <t>https://www.ikea.ee/et/products/toiduvalmistamine/potid-pannid/ahjud/foljsam-ahjuvorm-art-50311269</t>
  </si>
  <si>
    <t>https://www.ikea.ee/et/products/korraldus-kodus/kastid-ja-korvid/kastid-ja-korvid/kvarnvik-kaanega-hoiukast-art-00459480</t>
  </si>
  <si>
    <t>https://www.ikea.ee/et/products/korraldus-kodus/kastid-ja-korvid/kastid-ja-korvid/kvarnvik-kaanega-hoiukast-art-20459479</t>
  </si>
  <si>
    <t>https://www.ikea.ee/et/products/toiduvalmistamine/koogitarvikud/loikelauad/bergtunga-loikelaud-2-tk-kmpl-art-80556905</t>
  </si>
  <si>
    <t>https://taibutera.ee/toode/kineetiline-liiv-roosa-1-kg/</t>
  </si>
  <si>
    <t>https://taibutera.ee/toode/liitmislukati-0-10/</t>
  </si>
  <si>
    <t>https://lendliis.ee/keeleope/4596-magnettahvel-6tk-komplektis.html</t>
  </si>
  <si>
    <t>https://teemeise.ee/magnetiline-tahestikukarp</t>
  </si>
  <si>
    <t>https://taibutera.ee/toode/rahutute-jalgade-tugi-toolile/</t>
  </si>
  <si>
    <t>https://www.jysk.ee/home-box-hoiukast-130202-ee.html</t>
  </si>
  <si>
    <t>https://www.insplay.ee/collections/lego-classic/products/lego-classic-loovmangu-klotsid</t>
  </si>
  <si>
    <t>https://teemeise.ee/istepadi-istumisalus-ruhi-korrigeerija-o35cm-pump</t>
  </si>
  <si>
    <t>https://www.ikea.ee/et/products/toiduvalmistamine/potid-pannid/tekstiilid-kooki/rinnig-pajalapp-art-00476366</t>
  </si>
  <si>
    <t>Kaasava hariduse eesmärk on pakkuda HEV-õpilastele praktilisi kogemusi, mis toetavad nende iseseisvust ja enesekindlust. Köögitarvete, nagu potid, pannid ja pajakindad, soetamine võimaldab neil õppida igapäevaoskusi, arendada peenmotoorikat ning kogeda eduelamust reaalse ja kasuliku tegevuse kaudu.
Toiduvalmistamine ühendab loovuse, koostöö ja eneseväljenduse, aidates õpilastel õppida käed-külge meetodil. Köögis tegutsemine toetab motoorsete oskuste arengut ning õpetab sotsiaalseid ja eneseregulatsiooni oskusi, kuna nõuab planeerimist, koostööd ja vastutust. Ühine toiduvalmistamine tugevdab kuuluvustunnet ja tõstab enesehinnangut, kuna õpilased saavad oma kätega midagi luua ja jagada.
Õigete köögitarvikute olemasolu tagab, et tegevus on turvaline ja ligipääsetav igale õpilasele. Kergesti käsitletavad potid ja pannid, libisemiskindlad lõikelauad ning soojakindlad pajakindad muudavad köögitöö mugavaks ka neile, kellel on raskusi jõu või koordinatsiooniga. Lisaks aitab toiduvalmistamine õppida matemaatikat ja lugemisoskust praktilises kontekstis, mõõtes koostisosi ja järgides retsepte.
Köögis tegutsemine ei ole pelgalt toidu valmistamine – see on eneseavastamise, iseseisvuse ja sotsiaalse arengu võimalus, mis toetab HEV-õpilasi nii koolis kui ka igapäevaelus.</t>
  </si>
  <si>
    <t>HEV-õpilaste praktiliste oskuste arendamine on kaasava hariduse oluline osa, pakkudes neile võimalust õppida tegutsemise kaudu ja avastada oma tugevusi. Puidutöö loob neile keskkonna, kus nad saavad omandada eluks vajalikke oskusi, arendada peenmotoorikat ja koordinatsiooni ning tugevdada enesekindlust ja iseseisvust.
Paljud HEV-õpilased õpivad kõige paremini praktilise kogemuse kaudu, mistõttu on oluline pakkuda neile turvalist ja kohandatud keskkonda, kus nad saavad katsetada ja avastada uusi oskusi ilma liigse surve ja stressita. Puidutöö aitab arendada ka sensoorset taju ning toetab emotsioonide reguleerimist ja keskendumisvõimet. Rahulik ja struktuuritud tegevus aitab õpilastel kogeda eduelamust ning suurendada eneseusku.
Lisaks individuaalsele arengule toetab puidutöö ka sotsiaalseid oskusi. Ühised projektid õpetavad koostööd, vastutust ja suhtlemisoskusi, aidates HEV-õpilastel paremini kohaneda nii koolikeskkonnas kui ka väljaspool seda. Reguleeritavad tööpingid, lihtsad ja turvalised tööriistad ning sensoorsed materjalid tagavad, et puidutöö tuba on ligipääsetav ja mugav kõigile õppijatele.
Tegevused on kohandatud õpilaste individuaalsete võimete järgi, pakkudes võimalust õppida tööriistade ohutut kasutamist ja luua lihtsamaid ning keerukamaid esemeid, nagu võtmehoidjad, pusled või pingid. Lisaks praktilistele oskustele seotakse tegevused ka matemaatika ja loodusõpetusega, toetades akadeemilist õppekava.
Puidutöö kui osa kaasavast haridusest toetab HEV-õpilaste arengut terviklikult, pakkudes neile nii individuaalset kui ka sotsiaalset tuge. Läbi käelise tegevuse õpivad nad oma ideid ellu viima, koostööd tegema ja praktilisi oskusi arendama, mis võivad olla väärtuslikud ka edaspidisel tööturule sisenemisel. Selline keskkond aitab neil leida oma tugevused ja kogeda eduelamusi, mis toetavad üldist heaolu ja enesekindlust.</t>
  </si>
  <si>
    <t>Nõudepesumasin (1 tK)</t>
  </si>
  <si>
    <t>https://www.ajtooted.ee/kool-ja-lasteaed/koolitoolid/kott-toolid/kott-tool-28458-833969</t>
  </si>
  <si>
    <t>Kotttoolid pakuvad HEV-õpilastele mugavat ja paindlikku istumisvõimalust, mis toetab keskendumist ja rahunemist. Need sobivad eriti hästi sensoorse ülitundlikkuse või tähelepanu- ja käitumisraskustega õppijatele, aidates neil paremini oma keha tunnetada ja lõõgastuda. Lihtsalt liigutatavad ja kohanduvad kotttoolid loovad turvalise ning toetava keskkonna, kus õpilased saavad õppida ja puhata vastavalt oma vajadustele.</t>
  </si>
  <si>
    <t>https://www.euronics.ee/kodumasinad/noudepesumasinad/eraldiseisvad-noudepesumasinad/esm89300sx/electrolux-15-noudekomplekti-roostevaba-teras-eraldiseisev-noudepesumasin</t>
  </si>
  <si>
    <t>HeV- õpilastele sobiv abivahend köögis, et õpetada ning kaasata neid igapäevaste töödega toimetulemisel.</t>
  </si>
  <si>
    <t>https://www.ikea.ee/et/products/vaibad/vaibad-ja-uksematid/vaibad/stoense-vaip-madal-art-80495592</t>
  </si>
  <si>
    <t>Hev õpilaste toa sisustamiseks: Aitab luua hubase ja turvalise keskkonna, summutab müra, toetab sensoorset regulatsiooni ning pakub võimalust lõõgastumiseks ja keskendumiseks.</t>
  </si>
  <si>
    <t>Hev õpilastele toa sisustamiseks: Aitab luua hubase ja turvalise keskkonna, summutab müra, toetab sensoorset regulatsiooni ning pakub võimalust lõõgastumiseks ja keskendumiseks.</t>
  </si>
  <si>
    <t>https://www.rug.ee/ee/vaip-g4753-8-15139</t>
  </si>
  <si>
    <t>https://www.ikea.ee/et/products/dekoratiivesemed/seina-kaunistamine/raamid/rodalm-pildiraam-art-80548915</t>
  </si>
  <si>
    <t>Hev õpilastele toa sisustamiseks: Pildiraam plakatite jaoks on oluline HEV-õppevahend, sest see võimaldab visuaalselt selgeid ja püsivaid õppevihjeid, toetab struktureeritud keskkonda, aitab õpilastel paremini mõista ja meelde jätta olulist teavet ning vähendab segadust ja ülekoormust.</t>
  </si>
  <si>
    <t>https://www.ikea.ee/et/products/valgustid-ja-nutikodu/valgustid-kaasaskantavad/lastetoa-valgustid/pelarboj-led-laualamp-art-20401515</t>
  </si>
  <si>
    <t>Hev õpilastele toa sisustamiseks: Tagab pehmema ja meeldivama valgustuse, vähendab visuaalset ülekoormust, toetab rahunemist ning aitab luua rahulikuma ja keskendumist soodustava õhkkonna.</t>
  </si>
  <si>
    <t>https://teemeise.ee/istumispadjad-ummargused-loodus-12-tk-o-30-x-h-8cm</t>
  </si>
  <si>
    <t>Liikumispadjad on väärtuslikud HEV-õppevahendid, sest need võimaldavad lastel oma liikumisvajadust rahuldada, toetavad sensomotoorset arengut ning aitavad keskendumisvõimet parandada. Rühmatöös kasutatuna loovad need paindliku ja mitmekesise õpikeskkonna, kus õpilased saavad mugavalt ja dünaamiliselt töötada.</t>
  </si>
  <si>
    <t>https://teemeise.ee/loogastusnurk-cubo-peidikuga</t>
  </si>
  <si>
    <t>Lõõgastusnurk võimaldab lastel kogu ruumi müra korral rahuneda ja leida turvalise peidiku . See on ka omamoodi laste istumisnurk</t>
  </si>
  <si>
    <t>https://teemeise.ee/iste-cubo-loogatusnurgale-laimiroheline</t>
  </si>
  <si>
    <t>https://www.ajtooted.ee/kool-ja-lasteaed/koolilauad/soogisaali-lauad/laud-528195-528304</t>
  </si>
  <si>
    <t>ümmargune laud klassis on oluline HEV-õppevahend, sest see pakub õpilasele võimalust töötada eraldatumalt, vähendades stressi ja tähelepanu hajumist ning loob samal ajal turvalise ja ligipääsetava töökoha, kus puuduvad teravad nurgad ja mis võimaldab paindlikku kasutust vastavalt vajadusele.</t>
  </si>
  <si>
    <t>Transpordikulu</t>
  </si>
  <si>
    <t>Seinaplaadi liim</t>
  </si>
  <si>
    <t>Harju Invest OÜ leping</t>
  </si>
  <si>
    <t>Talforce OÜ arve 110715</t>
  </si>
  <si>
    <t>Teraapiliste vahendite soetamine võimaldab õpetajate ning terapeutide tööd hõlbustada. Uued vahendid laiendavad võimalusi tuge vajavate õpilastega töötamisel. Aitab keskenduda just ärevushäirega õpilastel, kelle tõttu ei saa kasutada klassiruumis tiksuvat seinakella. 
Lisaks aitab autistlikel ja ATH õpilastel sisemist kella välja kujundada, kel muidu see puudub. Arendab kõigil visuaalset mõtlemist. Kasutamine nii teraapiatundides kui klassiruumides (3 min liivakelladteraapiatundideks).</t>
  </si>
  <si>
    <t>Teraapiliste vahendite soetamine võimaldab õpetajate ning terapeutide tööd hõlbustada. Uued vahendid laiendavad võimalusi tuge vajavate õpilastega töötamisel. Aitab keskenduda just ärevushäirega õpilastel, kelle tõttu ei saa kasutada klassiruumis tiksuvat seinakella. 
Lisaks aitab autistlikel ja ATH õpilastel sisemist kella välja kujundada, kel muidu see puudub. Arendab kõigil visuaalset mõtlemist. Kasutamine nii teraapiatundides kui klassiruumides (5 ja 10 min liivakellad teraapiatundideks).</t>
  </si>
  <si>
    <t>Teraapiliste vahendite soetamine võimaldab õpetajate ning terapeutide tööd hõlbustada. Uued vahendid laiendavad võimalusi tuge vajavate õpilastega töötamisel. Aitab keskenduda just ärevushäirega õpilastel, kelle tõttu ei saa kasutada klassiruumis tiksuvat seinakella. 
Lisaks aitab autistlikel ja ATH õpilastel sisemist kella välja kujundada, kel muidu see puudub. Arendab kõigil visuaalset mõtlemist. Kasutamine nii teraapiatundides kui klassiruumides (15 min 1.-4. klassile klassiruumidesse).</t>
  </si>
  <si>
    <t>Liivakell (15min) (1 tk)</t>
  </si>
  <si>
    <t>Liivakell (3min) (3 tk)</t>
  </si>
  <si>
    <t>Liivakell (5 ja 10min) (5 tk)</t>
  </si>
  <si>
    <t>JustHourglasses arve nr JH-22135</t>
  </si>
  <si>
    <t>DHL Express Estonia AS</t>
  </si>
  <si>
    <t xml:space="preserve">Õppe- või abivahendite või õppematerjalide või -vara ostmine </t>
  </si>
  <si>
    <t>Ühtse määra alusel kulu (Otsene kulu 5%)</t>
  </si>
  <si>
    <t>Esialgne</t>
  </si>
  <si>
    <t>sh Waldorfkool Läte</t>
  </si>
  <si>
    <t>KOKKU</t>
  </si>
  <si>
    <t>Toetus</t>
  </si>
  <si>
    <t>Omafinantseering</t>
  </si>
  <si>
    <t>Nr</t>
  </si>
  <si>
    <t>Muudatus</t>
  </si>
  <si>
    <t>OÜ Teritaja leping (riigihange nr 2829229)</t>
  </si>
  <si>
    <t>Kontuursaag LFS 1601 L&amp;N (2 tk)</t>
  </si>
  <si>
    <t>Liimipüstol RAPID EG 212 (10 tk)</t>
  </si>
  <si>
    <t>Ühekäepitskruvi 300mm Luna (5 tk)</t>
  </si>
  <si>
    <t>Puidupuuride komplekt 5tk Luna, 4, 5, 6, 8, 10mm (2 tk)</t>
  </si>
  <si>
    <t>Puurikomplekt 1-10mm Luna MAXI-BOX (2 tk)</t>
  </si>
  <si>
    <t>Potid (4 tk)</t>
  </si>
  <si>
    <t>Kaanega toidukarp (4 tk)</t>
  </si>
  <si>
    <t>Kokanuga roostevaba (10 tk)</t>
  </si>
  <si>
    <t>Kott-toolid (7 tk)</t>
  </si>
  <si>
    <t>Vaip (2 tk)</t>
  </si>
  <si>
    <t>Vaip (1 tk)</t>
  </si>
  <si>
    <t>Pildiraam (5 tk)</t>
  </si>
  <si>
    <t>Istumispadjad (2 tk)</t>
  </si>
  <si>
    <t>Lõõgastusnurk (2 tk)</t>
  </si>
  <si>
    <t>Laud (1 tk)</t>
  </si>
  <si>
    <t>Laualamp (5 tk)</t>
  </si>
  <si>
    <t>Iste lõõgastusnurgale (2 tk)</t>
  </si>
  <si>
    <t>Liivakella transpordi tollimaks</t>
  </si>
  <si>
    <t>Jõhvsaeraam 2347 (10 tk)</t>
  </si>
  <si>
    <t>Summa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</si>
</sst>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86"/>
      <scheme val="minor"/>
    </font>
    <font>
      <b/>
      <sz val="11"/>
      <color theme="1"/>
      <name val="Calibri"/>
      <family val="2"/>
      <scheme val="minor"/>
    </font>
    <font>
      <b/>
      <sz val="14"/>
      <color theme="1"/>
      <name val="Calibri"/>
      <family val="2"/>
      <scheme val="minor"/>
    </font>
    <font>
      <sz val="9"/>
      <color rgb="FF000000"/>
      <name val="Segoe UI"/>
      <charset val="1"/>
    </font>
    <font>
      <sz val="9"/>
      <color rgb="FF000000"/>
      <name val="Tahoma"/>
      <family val="2"/>
    </font>
    <font>
      <sz val="10"/>
      <color theme="1"/>
      <name val="Arial"/>
      <family val="2"/>
    </font>
    <font>
      <u/>
      <sz val="11"/>
      <color theme="10"/>
      <name val="Calibri"/>
      <family val="2"/>
      <charset val="186"/>
      <scheme val="minor"/>
    </font>
    <font>
      <u/>
      <sz val="10"/>
      <color theme="10"/>
      <name val="Arial"/>
      <family val="2"/>
    </font>
    <font>
      <b/>
      <sz val="10"/>
      <color theme="1"/>
      <name val="Arial"/>
      <family val="2"/>
    </font>
    <font>
      <sz val="10"/>
      <color rgb="FF1A1A1A"/>
      <name val="Arial"/>
      <family val="2"/>
    </font>
    <font>
      <u/>
      <sz val="11"/>
      <color theme="11"/>
      <name val="Calibri"/>
      <family val="2"/>
      <charset val="186"/>
      <scheme val="minor"/>
    </font>
    <font>
      <sz val="10"/>
      <name val="Arial"/>
      <family val="2"/>
    </font>
    <font>
      <u/>
      <sz val="10"/>
      <color rgb="FF0563C1"/>
      <name val="Arial"/>
      <family val="2"/>
    </font>
    <font>
      <sz val="10"/>
      <color rgb="FF000000"/>
      <name val="Arial"/>
      <family val="2"/>
    </font>
    <font>
      <sz val="10"/>
      <color rgb="FF111111"/>
      <name val="Arial"/>
      <family val="2"/>
    </font>
    <font>
      <sz val="8"/>
      <name val="Calibri"/>
      <family val="2"/>
      <charset val="186"/>
      <scheme val="minor"/>
    </font>
    <font>
      <sz val="10"/>
      <color theme="1"/>
      <name val="Times New Roman"/>
      <family val="1"/>
    </font>
    <font>
      <b/>
      <sz val="10"/>
      <color theme="1"/>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bgColor rgb="FFFFFFFF"/>
      </patternFill>
    </fill>
    <fill>
      <patternFill patternType="solid">
        <fgColor theme="0"/>
        <bgColor rgb="FFD9EAD3"/>
      </patternFill>
    </fill>
    <fill>
      <patternFill patternType="solid">
        <fgColor theme="0"/>
        <bgColor theme="0"/>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rgb="FF000000"/>
      </right>
      <top style="thin">
        <color auto="1"/>
      </top>
      <bottom/>
      <diagonal/>
    </border>
    <border>
      <left style="thin">
        <color auto="1"/>
      </left>
      <right style="thin">
        <color rgb="FF000000"/>
      </right>
      <top/>
      <bottom/>
      <diagonal/>
    </border>
    <border>
      <left style="thin">
        <color auto="1"/>
      </left>
      <right style="thin">
        <color rgb="FF000000"/>
      </right>
      <top/>
      <bottom style="thin">
        <color auto="1"/>
      </bottom>
      <diagonal/>
    </border>
    <border>
      <left style="thin">
        <color rgb="FF000000"/>
      </left>
      <right/>
      <top style="thin">
        <color rgb="FF000000"/>
      </top>
      <bottom style="thin">
        <color rgb="FF000000"/>
      </bottom>
      <diagonal/>
    </border>
    <border>
      <left style="thin">
        <color auto="1"/>
      </left>
      <right style="thin">
        <color auto="1"/>
      </right>
      <top/>
      <bottom style="thin">
        <color rgb="FF000000"/>
      </bottom>
      <diagonal/>
    </border>
  </borders>
  <cellStyleXfs count="3">
    <xf numFmtId="0" fontId="0" fillId="0" borderId="0"/>
    <xf numFmtId="0" fontId="6" fillId="0" borderId="0" applyNumberFormat="0" applyFill="0" applyBorder="0" applyAlignment="0" applyProtection="0"/>
    <xf numFmtId="0" fontId="10" fillId="0" borderId="0" applyNumberFormat="0" applyFill="0" applyBorder="0" applyAlignment="0" applyProtection="0"/>
  </cellStyleXfs>
  <cellXfs count="62">
    <xf numFmtId="0" fontId="0" fillId="0" borderId="0" xfId="0"/>
    <xf numFmtId="0" fontId="5" fillId="0" borderId="1" xfId="0" applyFont="1" applyBorder="1" applyAlignment="1">
      <alignment wrapText="1"/>
    </xf>
    <xf numFmtId="0" fontId="2" fillId="0" borderId="0" xfId="0" applyFont="1" applyAlignment="1">
      <alignment wrapText="1"/>
    </xf>
    <xf numFmtId="0" fontId="1" fillId="0" borderId="1" xfId="0" applyFont="1" applyBorder="1" applyAlignment="1">
      <alignment wrapText="1"/>
    </xf>
    <xf numFmtId="0" fontId="5" fillId="2" borderId="1" xfId="0" applyFont="1" applyFill="1" applyBorder="1" applyAlignment="1">
      <alignment wrapText="1"/>
    </xf>
    <xf numFmtId="0" fontId="9" fillId="0" borderId="1" xfId="0" applyFont="1" applyBorder="1" applyAlignment="1">
      <alignment wrapText="1"/>
    </xf>
    <xf numFmtId="0" fontId="0" fillId="0" borderId="0" xfId="0" applyAlignment="1">
      <alignment wrapText="1"/>
    </xf>
    <xf numFmtId="0" fontId="1" fillId="0" borderId="0" xfId="0" applyFont="1" applyAlignment="1">
      <alignment wrapText="1"/>
    </xf>
    <xf numFmtId="0" fontId="8" fillId="2" borderId="1" xfId="0" applyFont="1" applyFill="1" applyBorder="1" applyAlignment="1">
      <alignment wrapText="1"/>
    </xf>
    <xf numFmtId="0" fontId="8" fillId="0" borderId="1" xfId="0" applyFont="1" applyBorder="1" applyAlignment="1">
      <alignment wrapText="1"/>
    </xf>
    <xf numFmtId="2" fontId="8" fillId="0" borderId="1" xfId="0" applyNumberFormat="1" applyFont="1" applyBorder="1" applyAlignment="1">
      <alignment wrapText="1"/>
    </xf>
    <xf numFmtId="0" fontId="1" fillId="0" borderId="1" xfId="0" applyFont="1" applyBorder="1" applyAlignment="1">
      <alignment horizontal="right" wrapText="1"/>
    </xf>
    <xf numFmtId="0" fontId="11" fillId="0" borderId="1" xfId="0" applyFont="1" applyBorder="1" applyAlignment="1">
      <alignment wrapText="1"/>
    </xf>
    <xf numFmtId="0" fontId="6" fillId="0" borderId="1" xfId="1" applyBorder="1" applyAlignment="1">
      <alignment wrapText="1"/>
    </xf>
    <xf numFmtId="2" fontId="0" fillId="0" borderId="0" xfId="0" applyNumberFormat="1" applyAlignment="1">
      <alignment wrapText="1"/>
    </xf>
    <xf numFmtId="2" fontId="8" fillId="2" borderId="1" xfId="0" applyNumberFormat="1" applyFont="1" applyFill="1" applyBorder="1" applyAlignment="1">
      <alignment wrapText="1"/>
    </xf>
    <xf numFmtId="0" fontId="16" fillId="0" borderId="1" xfId="0" applyFont="1" applyBorder="1" applyAlignment="1">
      <alignment wrapText="1"/>
    </xf>
    <xf numFmtId="0" fontId="17" fillId="0" borderId="1" xfId="0" applyFont="1" applyBorder="1" applyAlignment="1">
      <alignment vertical="top" wrapText="1"/>
    </xf>
    <xf numFmtId="0" fontId="17" fillId="0" borderId="1" xfId="0" applyFont="1" applyBorder="1" applyAlignment="1">
      <alignment wrapText="1"/>
    </xf>
    <xf numFmtId="2" fontId="16" fillId="0" borderId="1" xfId="0" applyNumberFormat="1" applyFont="1" applyBorder="1" applyAlignment="1">
      <alignment wrapText="1"/>
    </xf>
    <xf numFmtId="2" fontId="17" fillId="0" borderId="1" xfId="0" applyNumberFormat="1" applyFont="1" applyBorder="1" applyAlignment="1">
      <alignment wrapText="1"/>
    </xf>
    <xf numFmtId="2" fontId="17" fillId="4" borderId="1" xfId="0" applyNumberFormat="1" applyFont="1" applyFill="1" applyBorder="1" applyAlignment="1">
      <alignment wrapText="1"/>
    </xf>
    <xf numFmtId="2" fontId="1" fillId="0" borderId="1" xfId="0" applyNumberFormat="1" applyFont="1" applyBorder="1" applyAlignment="1">
      <alignment wrapText="1"/>
    </xf>
    <xf numFmtId="0" fontId="2" fillId="0" borderId="0" xfId="0" applyFont="1" applyAlignment="1">
      <alignment horizontal="left" wrapText="1"/>
    </xf>
    <xf numFmtId="0" fontId="0" fillId="0" borderId="0" xfId="0" applyAlignment="1">
      <alignment horizontal="left"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2" xfId="1" applyFont="1" applyFill="1" applyBorder="1" applyAlignment="1">
      <alignment horizontal="left" vertical="center" wrapText="1"/>
    </xf>
    <xf numFmtId="0" fontId="5" fillId="3" borderId="3" xfId="1" applyFont="1" applyFill="1" applyBorder="1" applyAlignment="1">
      <alignment horizontal="left" vertical="center" wrapText="1"/>
    </xf>
    <xf numFmtId="0" fontId="5" fillId="3" borderId="10" xfId="1" applyFont="1" applyFill="1" applyBorder="1" applyAlignment="1">
      <alignment horizontal="left" vertical="center" wrapText="1"/>
    </xf>
    <xf numFmtId="0" fontId="9" fillId="3" borderId="1" xfId="0" applyFont="1" applyFill="1" applyBorder="1" applyAlignment="1">
      <alignment wrapText="1"/>
    </xf>
    <xf numFmtId="0" fontId="5" fillId="3" borderId="1" xfId="0" applyFont="1" applyFill="1" applyBorder="1" applyAlignment="1">
      <alignment wrapText="1"/>
    </xf>
    <xf numFmtId="0" fontId="9" fillId="3" borderId="5" xfId="0" applyFont="1" applyFill="1" applyBorder="1" applyAlignment="1">
      <alignment wrapText="1"/>
    </xf>
    <xf numFmtId="0" fontId="12" fillId="5" borderId="9" xfId="0" applyFont="1" applyFill="1" applyBorder="1" applyAlignment="1">
      <alignment wrapText="1"/>
    </xf>
    <xf numFmtId="0" fontId="13" fillId="6" borderId="1" xfId="0" applyFont="1" applyFill="1" applyBorder="1" applyAlignment="1">
      <alignment wrapText="1"/>
    </xf>
    <xf numFmtId="0" fontId="13" fillId="3" borderId="1" xfId="0" applyFont="1" applyFill="1" applyBorder="1" applyAlignment="1">
      <alignment wrapText="1"/>
    </xf>
    <xf numFmtId="0" fontId="9" fillId="7" borderId="5" xfId="0" applyFont="1" applyFill="1" applyBorder="1" applyAlignment="1">
      <alignment wrapText="1"/>
    </xf>
    <xf numFmtId="0" fontId="13" fillId="3" borderId="1" xfId="0" applyFont="1" applyFill="1" applyBorder="1" applyAlignment="1">
      <alignment horizontal="left" vertical="top" wrapText="1"/>
    </xf>
    <xf numFmtId="2" fontId="5" fillId="3" borderId="1" xfId="0" applyNumberFormat="1" applyFont="1" applyFill="1" applyBorder="1" applyAlignment="1">
      <alignment wrapText="1"/>
    </xf>
    <xf numFmtId="0" fontId="12" fillId="3" borderId="5" xfId="0" applyFont="1" applyFill="1" applyBorder="1" applyAlignment="1">
      <alignment wrapText="1"/>
    </xf>
    <xf numFmtId="0" fontId="5" fillId="3" borderId="2" xfId="0" applyFont="1" applyFill="1" applyBorder="1" applyAlignment="1">
      <alignment horizontal="left" vertical="top" wrapText="1"/>
    </xf>
    <xf numFmtId="0" fontId="5" fillId="3" borderId="3" xfId="0" applyFont="1" applyFill="1" applyBorder="1" applyAlignment="1">
      <alignment horizontal="left" vertical="top" wrapText="1"/>
    </xf>
    <xf numFmtId="0" fontId="7" fillId="3" borderId="5" xfId="1" applyFont="1" applyFill="1" applyBorder="1" applyAlignment="1">
      <alignment wrapText="1"/>
    </xf>
    <xf numFmtId="0" fontId="6" fillId="3" borderId="5" xfId="1" applyFill="1" applyBorder="1" applyAlignment="1">
      <alignment wrapText="1"/>
    </xf>
    <xf numFmtId="0" fontId="12" fillId="5" borderId="5" xfId="0" applyFont="1" applyFill="1" applyBorder="1" applyAlignment="1">
      <alignment wrapText="1"/>
    </xf>
    <xf numFmtId="0" fontId="14" fillId="5" borderId="5" xfId="0" applyFont="1" applyFill="1" applyBorder="1" applyAlignment="1">
      <alignment horizontal="left" wrapText="1"/>
    </xf>
    <xf numFmtId="0" fontId="13" fillId="5" borderId="5" xfId="0" applyFont="1" applyFill="1" applyBorder="1" applyAlignment="1">
      <alignment wrapText="1"/>
    </xf>
    <xf numFmtId="0" fontId="5" fillId="3" borderId="4" xfId="0" applyFont="1" applyFill="1" applyBorder="1" applyAlignment="1">
      <alignment horizontal="left" vertical="top" wrapText="1"/>
    </xf>
    <xf numFmtId="0" fontId="5" fillId="3" borderId="6" xfId="0" applyFont="1" applyFill="1" applyBorder="1" applyAlignment="1">
      <alignment horizontal="left" vertical="center" wrapText="1"/>
    </xf>
    <xf numFmtId="2" fontId="9" fillId="3" borderId="9" xfId="0" applyNumberFormat="1" applyFont="1" applyFill="1" applyBorder="1" applyAlignment="1">
      <alignment wrapText="1"/>
    </xf>
    <xf numFmtId="0" fontId="5"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horizontal="right" vertical="center" wrapText="1"/>
    </xf>
    <xf numFmtId="0" fontId="5" fillId="3" borderId="4" xfId="0" applyFont="1" applyFill="1" applyBorder="1" applyAlignment="1">
      <alignment horizontal="right" vertical="center" wrapText="1"/>
    </xf>
  </cellXfs>
  <cellStyles count="3">
    <cellStyle name="Followed Hyperlink" xfId="2" builtinId="9" hidden="1"/>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aibutera.ee/toode/kineetiline-liiv-roosa-1-kg/" TargetMode="External"/><Relationship Id="rId18" Type="http://schemas.openxmlformats.org/officeDocument/2006/relationships/hyperlink" Target="https://www.jysk.ee/home-box-hoiukast-130202-ee.html" TargetMode="External"/><Relationship Id="rId26" Type="http://schemas.openxmlformats.org/officeDocument/2006/relationships/hyperlink" Target="https://www.ikea.ee/et/products/valgustid-ja-nutikodu/valgustid-kaasaskantavad/lastetoa-valgustid/pelarboj-led-laualamp-art-20401515" TargetMode="External"/><Relationship Id="rId3" Type="http://schemas.openxmlformats.org/officeDocument/2006/relationships/hyperlink" Target="https://www.byroomaailm.ee/lauasirm-silent-space-50x50x50-cm-hall-sunteetiline-vilt" TargetMode="External"/><Relationship Id="rId21" Type="http://schemas.openxmlformats.org/officeDocument/2006/relationships/hyperlink" Target="https://www.ajtooted.ee/kool-ja-lasteaed/koolitoolid/kott-toolid/kott-tool-28458-833969" TargetMode="External"/><Relationship Id="rId7" Type="http://schemas.openxmlformats.org/officeDocument/2006/relationships/hyperlink" Target="https://www.ikea.ee/et/products/toiduvalmistamine/sailitamine-ja-pesemine/toidukarbid/ikea-365-kaanega-toidukarp-art-70507963" TargetMode="External"/><Relationship Id="rId12" Type="http://schemas.openxmlformats.org/officeDocument/2006/relationships/hyperlink" Target="https://www.ikea.ee/et/products/toiduvalmistamine/koogitarvikud/loikelauad/bergtunga-loikelaud-2-tk-kmpl-art-80556905" TargetMode="External"/><Relationship Id="rId17" Type="http://schemas.openxmlformats.org/officeDocument/2006/relationships/hyperlink" Target="https://taibutera.ee/toode/rahutute-jalgade-tugi-toolile/" TargetMode="External"/><Relationship Id="rId25" Type="http://schemas.openxmlformats.org/officeDocument/2006/relationships/hyperlink" Target="https://www.ikea.ee/et/products/dekoratiivesemed/seina-kaunistamine/raamid/rodalm-pildiraam-art-80548915" TargetMode="External"/><Relationship Id="rId33" Type="http://schemas.openxmlformats.org/officeDocument/2006/relationships/comments" Target="../comments1.xml"/><Relationship Id="rId2" Type="http://schemas.openxmlformats.org/officeDocument/2006/relationships/hyperlink" Target="https://www.estoniandesignhouse.ee/e-pood/disainerid/rasun/akustiline-tugitool-sala-by-rasun/" TargetMode="External"/><Relationship Id="rId16" Type="http://schemas.openxmlformats.org/officeDocument/2006/relationships/hyperlink" Target="https://teemeise.ee/magnetiline-tahestikukarp" TargetMode="External"/><Relationship Id="rId20" Type="http://schemas.openxmlformats.org/officeDocument/2006/relationships/hyperlink" Target="https://www.ikea.ee/et/products/korraldus-kodus/kastid-ja-korvid/kastid-ja-korvid/kvarnvik-kaanega-hoiukast-art-20459479" TargetMode="External"/><Relationship Id="rId29" Type="http://schemas.openxmlformats.org/officeDocument/2006/relationships/hyperlink" Target="https://teemeise.ee/iste-cubo-loogatusnurgale-laimiroheline" TargetMode="External"/><Relationship Id="rId1" Type="http://schemas.openxmlformats.org/officeDocument/2006/relationships/hyperlink" Target="https://www.ajtooted.ee/kontor/kontori-ja-koosolekulauad/reguleeritava-korgusega-kontorilauad/sirge-tasapinnaga-lauad/kirjutuslaud-875430-875435" TargetMode="External"/><Relationship Id="rId6" Type="http://schemas.openxmlformats.org/officeDocument/2006/relationships/hyperlink" Target="https://www.ikea.ee/et/products/toiduvalmistamine/potid-pannid/kupsetusnoud/mantagg-lahtikaiv-koogivorm-art-00556297" TargetMode="External"/><Relationship Id="rId11" Type="http://schemas.openxmlformats.org/officeDocument/2006/relationships/hyperlink" Target="https://www.ikea.ee/et/products/korraldus-kodus/kastid-ja-korvid/kastid-ja-korvid/kvarnvik-kaanega-hoiukast-art-00459480" TargetMode="External"/><Relationship Id="rId24" Type="http://schemas.openxmlformats.org/officeDocument/2006/relationships/hyperlink" Target="https://www.rug.ee/ee/vaip-g4753-8-15139" TargetMode="External"/><Relationship Id="rId32" Type="http://schemas.openxmlformats.org/officeDocument/2006/relationships/vmlDrawing" Target="../drawings/vmlDrawing1.vml"/><Relationship Id="rId5" Type="http://schemas.openxmlformats.org/officeDocument/2006/relationships/hyperlink" Target="https://www.ikea.ee/et/products/soogituba/klaasnoud/kannud-ja-karahviinid/tillbringare-kann-art-90362407" TargetMode="External"/><Relationship Id="rId15" Type="http://schemas.openxmlformats.org/officeDocument/2006/relationships/hyperlink" Target="https://lendliis.ee/keeleope/4596-magnettahvel-6tk-komplektis.html" TargetMode="External"/><Relationship Id="rId23" Type="http://schemas.openxmlformats.org/officeDocument/2006/relationships/hyperlink" Target="https://www.ikea.ee/et/products/vaibad/vaibad-ja-uksematid/vaibad/stoense-vaip-madal-art-80495592" TargetMode="External"/><Relationship Id="rId28" Type="http://schemas.openxmlformats.org/officeDocument/2006/relationships/hyperlink" Target="https://teemeise.ee/loogastusnurk-cubo-peidikuga" TargetMode="External"/><Relationship Id="rId10" Type="http://schemas.openxmlformats.org/officeDocument/2006/relationships/hyperlink" Target="https://www.ikea.ee/et/products/toiduvalmistamine/potid-pannid/tekstiilid-kooki/rinnig-pajalapp-art-00476366" TargetMode="External"/><Relationship Id="rId19" Type="http://schemas.openxmlformats.org/officeDocument/2006/relationships/hyperlink" Target="https://www.insplay.ee/collections/lego-classic/products/lego-classic-loovmangu-klotsid" TargetMode="External"/><Relationship Id="rId31" Type="http://schemas.openxmlformats.org/officeDocument/2006/relationships/hyperlink" Target="https://teemeise.ee/istepadi-istumisalus-ruhi-korrigeerija-o35cm-pump" TargetMode="External"/><Relationship Id="rId4" Type="http://schemas.openxmlformats.org/officeDocument/2006/relationships/hyperlink" Target="https://www.ikea.ee/et/products/toiduvalmistamine/potid-pannid/potid-ja-kupsetustarvikud/ikea-365-kaanega-pott-art-60484250" TargetMode="External"/><Relationship Id="rId9" Type="http://schemas.openxmlformats.org/officeDocument/2006/relationships/hyperlink" Target="https://www.ikea.ee/et/products/toiduvalmistamine/potid-pannid/ahjud/foljsam-ahjuvorm-art-50311269" TargetMode="External"/><Relationship Id="rId14" Type="http://schemas.openxmlformats.org/officeDocument/2006/relationships/hyperlink" Target="https://taibutera.ee/toode/liitmislukati-0-10/" TargetMode="External"/><Relationship Id="rId22" Type="http://schemas.openxmlformats.org/officeDocument/2006/relationships/hyperlink" Target="https://www.euronics.ee/kodumasinad/noudepesumasinad/eraldiseisvad-noudepesumasinad/esm89300sx/electrolux-15-noudekomplekti-roostevaba-teras-eraldiseisev-noudepesumasin" TargetMode="External"/><Relationship Id="rId27" Type="http://schemas.openxmlformats.org/officeDocument/2006/relationships/hyperlink" Target="https://teemeise.ee/istumispadjad-ummargused-loodus-12-tk-o-30-x-h-8cm" TargetMode="External"/><Relationship Id="rId30" Type="http://schemas.openxmlformats.org/officeDocument/2006/relationships/hyperlink" Target="https://www.ajtooted.ee/kool-ja-lasteaed/koolilauad/soogisaali-lauad/laud-528195-528304" TargetMode="External"/><Relationship Id="rId8" Type="http://schemas.openxmlformats.org/officeDocument/2006/relationships/hyperlink" Target="https://www.ikea.ee/et/products/toiduvalmistamine/koogitarvikud/noad/ikea-365-kokanuga-art-7028352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92"/>
  <sheetViews>
    <sheetView tabSelected="1" zoomScale="90" workbookViewId="0">
      <selection activeCell="B2" sqref="B2:F2"/>
    </sheetView>
  </sheetViews>
  <sheetFormatPr baseColWidth="10" defaultColWidth="8.83203125" defaultRowHeight="15" x14ac:dyDescent="0.2"/>
  <cols>
    <col min="1" max="1" width="25.83203125" style="6" customWidth="1"/>
    <col min="2" max="2" width="32.1640625" style="6" customWidth="1"/>
    <col min="3" max="3" width="49.5" style="6" customWidth="1"/>
    <col min="4" max="4" width="19.5" style="6" customWidth="1"/>
    <col min="5" max="5" width="48.83203125" style="6" customWidth="1"/>
    <col min="6" max="6" width="57.5" style="6" customWidth="1"/>
    <col min="7" max="16384" width="8.83203125" style="6"/>
  </cols>
  <sheetData>
    <row r="2" spans="1:6" s="2" customFormat="1" ht="40" customHeight="1" x14ac:dyDescent="0.25">
      <c r="A2" s="2" t="s">
        <v>2</v>
      </c>
      <c r="B2" s="23" t="s">
        <v>55</v>
      </c>
      <c r="C2" s="23"/>
      <c r="D2" s="23"/>
      <c r="E2" s="23"/>
      <c r="F2" s="23"/>
    </row>
    <row r="4" spans="1:6" ht="18" customHeight="1" x14ac:dyDescent="0.2">
      <c r="A4" s="3" t="s">
        <v>0</v>
      </c>
      <c r="B4" s="3" t="s">
        <v>3</v>
      </c>
      <c r="C4" s="3" t="s">
        <v>7</v>
      </c>
      <c r="D4" s="3" t="s">
        <v>175</v>
      </c>
      <c r="E4" s="3" t="s">
        <v>4</v>
      </c>
      <c r="F4" s="3" t="s">
        <v>5</v>
      </c>
    </row>
    <row r="5" spans="1:6" ht="29" x14ac:dyDescent="0.2">
      <c r="A5" s="8" t="s">
        <v>8</v>
      </c>
      <c r="B5" s="8" t="s">
        <v>13</v>
      </c>
      <c r="C5" s="4"/>
      <c r="D5" s="15">
        <f>SUM(D6:D37)</f>
        <v>3762.2459999999996</v>
      </c>
      <c r="E5" s="4"/>
      <c r="F5" s="4"/>
    </row>
    <row r="6" spans="1:6" ht="21" customHeight="1" x14ac:dyDescent="0.2">
      <c r="A6" s="31" t="str">
        <f>A5</f>
        <v>Keila Kool</v>
      </c>
      <c r="B6" s="55" t="str">
        <f>B5</f>
        <v>Õppe- või abivahendite või õppematerjalide või -vara ostmine</v>
      </c>
      <c r="C6" s="39" t="s">
        <v>156</v>
      </c>
      <c r="D6" s="56">
        <f>2*190.137</f>
        <v>380.274</v>
      </c>
      <c r="E6" s="47" t="s">
        <v>71</v>
      </c>
      <c r="F6" s="47" t="s">
        <v>113</v>
      </c>
    </row>
    <row r="7" spans="1:6" ht="21" customHeight="1" x14ac:dyDescent="0.2">
      <c r="A7" s="32"/>
      <c r="B7" s="57"/>
      <c r="C7" s="39" t="s">
        <v>72</v>
      </c>
      <c r="D7" s="56">
        <f>291.58*2</f>
        <v>583.16</v>
      </c>
      <c r="E7" s="48"/>
      <c r="F7" s="48"/>
    </row>
    <row r="8" spans="1:6" ht="21" customHeight="1" x14ac:dyDescent="0.2">
      <c r="A8" s="32"/>
      <c r="B8" s="57"/>
      <c r="C8" s="39" t="s">
        <v>174</v>
      </c>
      <c r="D8" s="56">
        <f>17.019*10</f>
        <v>170.19</v>
      </c>
      <c r="E8" s="48"/>
      <c r="F8" s="48"/>
    </row>
    <row r="9" spans="1:6" ht="21" customHeight="1" x14ac:dyDescent="0.2">
      <c r="A9" s="32"/>
      <c r="B9" s="57"/>
      <c r="C9" s="39" t="s">
        <v>73</v>
      </c>
      <c r="D9" s="56">
        <f>21.594*10</f>
        <v>215.94</v>
      </c>
      <c r="E9" s="48"/>
      <c r="F9" s="48"/>
    </row>
    <row r="10" spans="1:6" ht="21" customHeight="1" x14ac:dyDescent="0.2">
      <c r="A10" s="32"/>
      <c r="B10" s="57"/>
      <c r="C10" s="39" t="s">
        <v>157</v>
      </c>
      <c r="D10" s="56">
        <f>36.478*10</f>
        <v>364.78000000000003</v>
      </c>
      <c r="E10" s="48"/>
      <c r="F10" s="48"/>
    </row>
    <row r="11" spans="1:6" ht="21" customHeight="1" x14ac:dyDescent="0.2">
      <c r="A11" s="32"/>
      <c r="B11" s="57"/>
      <c r="C11" s="39" t="s">
        <v>158</v>
      </c>
      <c r="D11" s="56">
        <f>36.478*5</f>
        <v>182.39000000000001</v>
      </c>
      <c r="E11" s="48"/>
      <c r="F11" s="48"/>
    </row>
    <row r="12" spans="1:6" ht="21" customHeight="1" x14ac:dyDescent="0.2">
      <c r="A12" s="32"/>
      <c r="B12" s="57"/>
      <c r="C12" s="39" t="s">
        <v>159</v>
      </c>
      <c r="D12" s="56">
        <f>11.59*2</f>
        <v>23.18</v>
      </c>
      <c r="E12" s="48"/>
      <c r="F12" s="48"/>
    </row>
    <row r="13" spans="1:6" ht="21" customHeight="1" x14ac:dyDescent="0.2">
      <c r="A13" s="32"/>
      <c r="B13" s="57"/>
      <c r="C13" s="39" t="s">
        <v>160</v>
      </c>
      <c r="D13" s="56">
        <f>28.67*2</f>
        <v>57.34</v>
      </c>
      <c r="E13" s="48"/>
      <c r="F13" s="48"/>
    </row>
    <row r="14" spans="1:6" ht="21" customHeight="1" x14ac:dyDescent="0.2">
      <c r="A14" s="32"/>
      <c r="B14" s="57"/>
      <c r="C14" s="39" t="s">
        <v>74</v>
      </c>
      <c r="D14" s="56">
        <f>23.18*3</f>
        <v>69.539999999999992</v>
      </c>
      <c r="E14" s="48"/>
      <c r="F14" s="48"/>
    </row>
    <row r="15" spans="1:6" ht="21" customHeight="1" x14ac:dyDescent="0.2">
      <c r="A15" s="32"/>
      <c r="B15" s="57"/>
      <c r="C15" s="39" t="s">
        <v>75</v>
      </c>
      <c r="D15" s="56">
        <f>19.398*3</f>
        <v>58.194000000000003</v>
      </c>
      <c r="E15" s="48"/>
      <c r="F15" s="48"/>
    </row>
    <row r="16" spans="1:6" ht="21" customHeight="1" x14ac:dyDescent="0.2">
      <c r="A16" s="32"/>
      <c r="B16" s="57"/>
      <c r="C16" s="39" t="s">
        <v>77</v>
      </c>
      <c r="D16" s="56">
        <f>19.398*3</f>
        <v>58.194000000000003</v>
      </c>
      <c r="E16" s="48"/>
      <c r="F16" s="48"/>
    </row>
    <row r="17" spans="1:6" ht="21" customHeight="1" x14ac:dyDescent="0.2">
      <c r="A17" s="32"/>
      <c r="B17" s="57"/>
      <c r="C17" s="39" t="s">
        <v>76</v>
      </c>
      <c r="D17" s="56">
        <f>20.618*3</f>
        <v>61.853999999999999</v>
      </c>
      <c r="E17" s="48"/>
      <c r="F17" s="48"/>
    </row>
    <row r="18" spans="1:6" ht="21" customHeight="1" x14ac:dyDescent="0.2">
      <c r="A18" s="32"/>
      <c r="B18" s="57"/>
      <c r="C18" s="39" t="s">
        <v>78</v>
      </c>
      <c r="D18" s="56">
        <f>23.79*3</f>
        <v>71.37</v>
      </c>
      <c r="E18" s="48"/>
      <c r="F18" s="48"/>
    </row>
    <row r="19" spans="1:6" ht="21" customHeight="1" x14ac:dyDescent="0.2">
      <c r="A19" s="32"/>
      <c r="B19" s="57"/>
      <c r="C19" s="39" t="s">
        <v>79</v>
      </c>
      <c r="D19" s="56">
        <f>6.71*3</f>
        <v>20.13</v>
      </c>
      <c r="E19" s="54"/>
      <c r="F19" s="54"/>
    </row>
    <row r="20" spans="1:6" ht="43" x14ac:dyDescent="0.2">
      <c r="A20" s="32"/>
      <c r="B20" s="57"/>
      <c r="C20" s="39" t="s">
        <v>161</v>
      </c>
      <c r="D20" s="39">
        <f>14.99*4</f>
        <v>59.96</v>
      </c>
      <c r="E20" s="46" t="s">
        <v>94</v>
      </c>
      <c r="F20" s="47" t="s">
        <v>112</v>
      </c>
    </row>
    <row r="21" spans="1:6" ht="29" x14ac:dyDescent="0.2">
      <c r="A21" s="32"/>
      <c r="B21" s="57"/>
      <c r="C21" s="39" t="s">
        <v>80</v>
      </c>
      <c r="D21" s="39">
        <f>3.99*3</f>
        <v>11.97</v>
      </c>
      <c r="E21" s="46" t="s">
        <v>95</v>
      </c>
      <c r="F21" s="48"/>
    </row>
    <row r="22" spans="1:6" ht="43" x14ac:dyDescent="0.2">
      <c r="A22" s="32"/>
      <c r="B22" s="57"/>
      <c r="C22" s="39" t="s">
        <v>81</v>
      </c>
      <c r="D22" s="39">
        <f>9.99*3</f>
        <v>29.97</v>
      </c>
      <c r="E22" s="46" t="s">
        <v>96</v>
      </c>
      <c r="F22" s="48"/>
    </row>
    <row r="23" spans="1:6" ht="43" x14ac:dyDescent="0.2">
      <c r="A23" s="32"/>
      <c r="B23" s="57"/>
      <c r="C23" s="39" t="s">
        <v>162</v>
      </c>
      <c r="D23" s="39">
        <f>7.99*4</f>
        <v>31.96</v>
      </c>
      <c r="E23" s="46" t="s">
        <v>97</v>
      </c>
      <c r="F23" s="48"/>
    </row>
    <row r="24" spans="1:6" ht="29" x14ac:dyDescent="0.2">
      <c r="A24" s="32"/>
      <c r="B24" s="57"/>
      <c r="C24" s="39" t="s">
        <v>163</v>
      </c>
      <c r="D24" s="39">
        <f>12.99*10</f>
        <v>129.9</v>
      </c>
      <c r="E24" s="46" t="s">
        <v>98</v>
      </c>
      <c r="F24" s="48"/>
    </row>
    <row r="25" spans="1:6" ht="29" x14ac:dyDescent="0.2">
      <c r="A25" s="32"/>
      <c r="B25" s="57"/>
      <c r="C25" s="39" t="s">
        <v>82</v>
      </c>
      <c r="D25" s="39">
        <f>3*3</f>
        <v>9</v>
      </c>
      <c r="E25" s="46" t="s">
        <v>99</v>
      </c>
      <c r="F25" s="48"/>
    </row>
    <row r="26" spans="1:6" ht="29" x14ac:dyDescent="0.2">
      <c r="A26" s="32"/>
      <c r="B26" s="57"/>
      <c r="C26" s="39" t="s">
        <v>83</v>
      </c>
      <c r="D26" s="39">
        <f>2.99*6</f>
        <v>17.940000000000001</v>
      </c>
      <c r="E26" s="49" t="s">
        <v>111</v>
      </c>
      <c r="F26" s="48"/>
    </row>
    <row r="27" spans="1:6" ht="43" x14ac:dyDescent="0.2">
      <c r="A27" s="32"/>
      <c r="B27" s="57"/>
      <c r="C27" s="39" t="s">
        <v>84</v>
      </c>
      <c r="D27" s="39">
        <f>14.99*6</f>
        <v>89.94</v>
      </c>
      <c r="E27" s="46" t="s">
        <v>100</v>
      </c>
      <c r="F27" s="48"/>
    </row>
    <row r="28" spans="1:6" ht="48" x14ac:dyDescent="0.2">
      <c r="A28" s="32"/>
      <c r="B28" s="57"/>
      <c r="C28" s="39" t="s">
        <v>85</v>
      </c>
      <c r="D28" s="39">
        <f>2.49*3</f>
        <v>7.4700000000000006</v>
      </c>
      <c r="E28" s="50" t="s">
        <v>101</v>
      </c>
      <c r="F28" s="48"/>
    </row>
    <row r="29" spans="1:6" ht="29" x14ac:dyDescent="0.2">
      <c r="A29" s="32"/>
      <c r="B29" s="57"/>
      <c r="C29" s="39" t="s">
        <v>85</v>
      </c>
      <c r="D29" s="39">
        <f>3.99*3</f>
        <v>11.97</v>
      </c>
      <c r="E29" s="46" t="s">
        <v>102</v>
      </c>
      <c r="F29" s="48"/>
    </row>
    <row r="30" spans="1:6" x14ac:dyDescent="0.2">
      <c r="A30" s="32"/>
      <c r="B30" s="57"/>
      <c r="C30" s="43" t="s">
        <v>86</v>
      </c>
      <c r="D30" s="39">
        <f>10.5*3</f>
        <v>31.5</v>
      </c>
      <c r="E30" s="51" t="s">
        <v>103</v>
      </c>
      <c r="F30" s="48"/>
    </row>
    <row r="31" spans="1:6" x14ac:dyDescent="0.2">
      <c r="A31" s="32"/>
      <c r="B31" s="57"/>
      <c r="C31" s="43" t="s">
        <v>87</v>
      </c>
      <c r="D31" s="39">
        <f>10.95*3</f>
        <v>32.849999999999994</v>
      </c>
      <c r="E31" s="51" t="s">
        <v>104</v>
      </c>
      <c r="F31" s="48"/>
    </row>
    <row r="32" spans="1:6" ht="29" x14ac:dyDescent="0.2">
      <c r="A32" s="32"/>
      <c r="B32" s="57"/>
      <c r="C32" s="39" t="s">
        <v>88</v>
      </c>
      <c r="D32" s="39">
        <v>39.700000000000003</v>
      </c>
      <c r="E32" s="51" t="s">
        <v>105</v>
      </c>
      <c r="F32" s="48"/>
    </row>
    <row r="33" spans="1:6" x14ac:dyDescent="0.2">
      <c r="A33" s="32"/>
      <c r="B33" s="57"/>
      <c r="C33" s="52" t="s">
        <v>89</v>
      </c>
      <c r="D33" s="39">
        <f>27.7*2</f>
        <v>55.4</v>
      </c>
      <c r="E33" s="51" t="s">
        <v>106</v>
      </c>
      <c r="F33" s="48"/>
    </row>
    <row r="34" spans="1:6" x14ac:dyDescent="0.2">
      <c r="A34" s="32"/>
      <c r="B34" s="57"/>
      <c r="C34" s="53" t="s">
        <v>90</v>
      </c>
      <c r="D34" s="39">
        <f>32.95*20</f>
        <v>659</v>
      </c>
      <c r="E34" s="51" t="s">
        <v>107</v>
      </c>
      <c r="F34" s="48"/>
    </row>
    <row r="35" spans="1:6" x14ac:dyDescent="0.2">
      <c r="A35" s="32"/>
      <c r="B35" s="57"/>
      <c r="C35" s="53" t="s">
        <v>91</v>
      </c>
      <c r="D35" s="39">
        <f>19.99*2</f>
        <v>39.979999999999997</v>
      </c>
      <c r="E35" s="51" t="s">
        <v>108</v>
      </c>
      <c r="F35" s="48"/>
    </row>
    <row r="36" spans="1:6" ht="29" x14ac:dyDescent="0.2">
      <c r="A36" s="32"/>
      <c r="B36" s="57"/>
      <c r="C36" s="53" t="s">
        <v>92</v>
      </c>
      <c r="D36" s="39">
        <f>63.9*2</f>
        <v>127.8</v>
      </c>
      <c r="E36" s="51" t="s">
        <v>109</v>
      </c>
      <c r="F36" s="48"/>
    </row>
    <row r="37" spans="1:6" ht="29" x14ac:dyDescent="0.2">
      <c r="A37" s="33"/>
      <c r="B37" s="58"/>
      <c r="C37" s="53" t="s">
        <v>93</v>
      </c>
      <c r="D37" s="39">
        <f>14.85*4</f>
        <v>59.4</v>
      </c>
      <c r="E37" s="51" t="s">
        <v>110</v>
      </c>
      <c r="F37" s="54"/>
    </row>
    <row r="38" spans="1:6" ht="29" x14ac:dyDescent="0.2">
      <c r="A38" s="8" t="s">
        <v>9</v>
      </c>
      <c r="B38" s="8" t="str">
        <f>B5</f>
        <v>Õppe- või abivahendite või õppematerjalide või -vara ostmine</v>
      </c>
      <c r="C38" s="4"/>
      <c r="D38" s="8">
        <f>SUM(D39:D58)</f>
        <v>6359.67</v>
      </c>
      <c r="E38" s="4"/>
      <c r="F38" s="4"/>
    </row>
    <row r="39" spans="1:6" ht="113" x14ac:dyDescent="0.2">
      <c r="A39" s="25" t="str">
        <f>A38</f>
        <v>Waldorfkool Läte</v>
      </c>
      <c r="B39" s="25" t="str">
        <f>B5</f>
        <v>Õppe- või abivahendite või õppematerjalide või -vara ostmine</v>
      </c>
      <c r="C39" s="5" t="s">
        <v>24</v>
      </c>
      <c r="D39" s="1">
        <v>461.16</v>
      </c>
      <c r="E39" s="12" t="s">
        <v>57</v>
      </c>
      <c r="F39" s="1" t="s">
        <v>69</v>
      </c>
    </row>
    <row r="40" spans="1:6" ht="113" x14ac:dyDescent="0.2">
      <c r="A40" s="26"/>
      <c r="B40" s="26"/>
      <c r="C40" s="5" t="s">
        <v>25</v>
      </c>
      <c r="D40" s="1">
        <v>461.16</v>
      </c>
      <c r="E40" s="12" t="s">
        <v>57</v>
      </c>
      <c r="F40" s="1" t="s">
        <v>69</v>
      </c>
    </row>
    <row r="41" spans="1:6" ht="113" x14ac:dyDescent="0.2">
      <c r="A41" s="26"/>
      <c r="B41" s="26"/>
      <c r="C41" s="5" t="s">
        <v>26</v>
      </c>
      <c r="D41" s="38">
        <v>45.42</v>
      </c>
      <c r="E41" s="1" t="s">
        <v>18</v>
      </c>
      <c r="F41" s="1" t="s">
        <v>69</v>
      </c>
    </row>
    <row r="42" spans="1:6" ht="113" x14ac:dyDescent="0.2">
      <c r="A42" s="26"/>
      <c r="B42" s="26"/>
      <c r="C42" s="5" t="s">
        <v>27</v>
      </c>
      <c r="D42" s="1">
        <v>773</v>
      </c>
      <c r="E42" s="1" t="s">
        <v>19</v>
      </c>
      <c r="F42" s="1" t="s">
        <v>69</v>
      </c>
    </row>
    <row r="43" spans="1:6" ht="113" x14ac:dyDescent="0.2">
      <c r="A43" s="26"/>
      <c r="B43" s="26"/>
      <c r="C43" s="5" t="s">
        <v>28</v>
      </c>
      <c r="D43" s="1">
        <v>1744.3</v>
      </c>
      <c r="E43" s="12" t="s">
        <v>58</v>
      </c>
      <c r="F43" s="1" t="s">
        <v>69</v>
      </c>
    </row>
    <row r="44" spans="1:6" ht="99" x14ac:dyDescent="0.2">
      <c r="A44" s="26"/>
      <c r="B44" s="26"/>
      <c r="C44" s="5" t="s">
        <v>31</v>
      </c>
      <c r="D44" s="1">
        <v>103.58</v>
      </c>
      <c r="E44" s="12" t="s">
        <v>57</v>
      </c>
      <c r="F44" s="1" t="s">
        <v>70</v>
      </c>
    </row>
    <row r="45" spans="1:6" ht="99" x14ac:dyDescent="0.2">
      <c r="A45" s="26"/>
      <c r="B45" s="26"/>
      <c r="C45" s="5" t="s">
        <v>32</v>
      </c>
      <c r="D45" s="1">
        <v>118.66</v>
      </c>
      <c r="E45" s="12" t="s">
        <v>57</v>
      </c>
      <c r="F45" s="1" t="s">
        <v>70</v>
      </c>
    </row>
    <row r="46" spans="1:6" ht="99" x14ac:dyDescent="0.2">
      <c r="A46" s="26"/>
      <c r="B46" s="26"/>
      <c r="C46" s="5" t="s">
        <v>56</v>
      </c>
      <c r="D46" s="1">
        <v>151.04</v>
      </c>
      <c r="E46" s="12" t="s">
        <v>57</v>
      </c>
      <c r="F46" s="1" t="s">
        <v>70</v>
      </c>
    </row>
    <row r="47" spans="1:6" ht="43" x14ac:dyDescent="0.2">
      <c r="A47" s="26"/>
      <c r="B47" s="26"/>
      <c r="C47" s="5" t="s">
        <v>30</v>
      </c>
      <c r="D47" s="38">
        <v>84.49</v>
      </c>
      <c r="E47" s="12" t="s">
        <v>57</v>
      </c>
      <c r="F47" s="1" t="s">
        <v>52</v>
      </c>
    </row>
    <row r="48" spans="1:6" ht="43" x14ac:dyDescent="0.2">
      <c r="A48" s="26"/>
      <c r="B48" s="26"/>
      <c r="C48" s="5" t="s">
        <v>29</v>
      </c>
      <c r="D48" s="38">
        <v>109.2</v>
      </c>
      <c r="E48" s="12" t="s">
        <v>57</v>
      </c>
      <c r="F48" s="1" t="s">
        <v>52</v>
      </c>
    </row>
    <row r="49" spans="1:6" x14ac:dyDescent="0.2">
      <c r="A49" s="26"/>
      <c r="B49" s="26"/>
      <c r="C49" s="5" t="s">
        <v>134</v>
      </c>
      <c r="D49" s="38">
        <v>19.649999999999999</v>
      </c>
      <c r="E49" s="12"/>
      <c r="F49" s="1"/>
    </row>
    <row r="50" spans="1:6" ht="127" x14ac:dyDescent="0.2">
      <c r="A50" s="26"/>
      <c r="B50" s="26"/>
      <c r="C50" s="5" t="s">
        <v>143</v>
      </c>
      <c r="D50" s="45">
        <f>262.48+154.36+131.24+(148.6+9.03)/3</f>
        <v>600.62333333333333</v>
      </c>
      <c r="E50" s="28" t="s">
        <v>144</v>
      </c>
      <c r="F50" s="1" t="s">
        <v>139</v>
      </c>
    </row>
    <row r="51" spans="1:6" ht="127" x14ac:dyDescent="0.2">
      <c r="A51" s="26"/>
      <c r="B51" s="26"/>
      <c r="C51" s="5" t="s">
        <v>142</v>
      </c>
      <c r="D51" s="45">
        <f>69.36+(148.6+9.03)/3</f>
        <v>121.90333333333334</v>
      </c>
      <c r="E51" s="29"/>
      <c r="F51" s="1" t="s">
        <v>138</v>
      </c>
    </row>
    <row r="52" spans="1:6" ht="127" x14ac:dyDescent="0.2">
      <c r="A52" s="26"/>
      <c r="B52" s="26"/>
      <c r="C52" s="5" t="s">
        <v>141</v>
      </c>
      <c r="D52" s="45">
        <f>131.24+(148.6+9.03)/3</f>
        <v>183.78333333333333</v>
      </c>
      <c r="E52" s="30"/>
      <c r="F52" s="1" t="s">
        <v>140</v>
      </c>
    </row>
    <row r="53" spans="1:6" x14ac:dyDescent="0.2">
      <c r="A53" s="26"/>
      <c r="B53" s="26"/>
      <c r="C53" s="5" t="s">
        <v>173</v>
      </c>
      <c r="D53" s="38">
        <v>334.19</v>
      </c>
      <c r="E53" s="1" t="s">
        <v>145</v>
      </c>
      <c r="F53" s="1"/>
    </row>
    <row r="54" spans="1:6" ht="43" x14ac:dyDescent="0.2">
      <c r="A54" s="26"/>
      <c r="B54" s="26"/>
      <c r="C54" s="5" t="s">
        <v>33</v>
      </c>
      <c r="D54" s="38">
        <v>48</v>
      </c>
      <c r="E54" s="1" t="s">
        <v>20</v>
      </c>
      <c r="F54" s="1" t="s">
        <v>52</v>
      </c>
    </row>
    <row r="55" spans="1:6" x14ac:dyDescent="0.2">
      <c r="A55" s="26"/>
      <c r="B55" s="26"/>
      <c r="C55" s="1" t="s">
        <v>34</v>
      </c>
      <c r="D55" s="38">
        <v>0</v>
      </c>
      <c r="E55" s="1"/>
      <c r="F55" s="1"/>
    </row>
    <row r="56" spans="1:6" ht="43" x14ac:dyDescent="0.2">
      <c r="A56" s="26"/>
      <c r="B56" s="26"/>
      <c r="C56" s="5" t="s">
        <v>35</v>
      </c>
      <c r="D56" s="38">
        <f>99.9*8</f>
        <v>799.2</v>
      </c>
      <c r="E56" s="1" t="s">
        <v>21</v>
      </c>
      <c r="F56" s="1" t="s">
        <v>52</v>
      </c>
    </row>
    <row r="57" spans="1:6" ht="43" x14ac:dyDescent="0.2">
      <c r="A57" s="26"/>
      <c r="B57" s="26"/>
      <c r="C57" s="5" t="s">
        <v>36</v>
      </c>
      <c r="D57" s="38">
        <v>124.5</v>
      </c>
      <c r="E57" s="1" t="s">
        <v>22</v>
      </c>
      <c r="F57" s="1" t="s">
        <v>52</v>
      </c>
    </row>
    <row r="58" spans="1:6" ht="43" x14ac:dyDescent="0.2">
      <c r="A58" s="27"/>
      <c r="B58" s="27"/>
      <c r="C58" s="5" t="s">
        <v>37</v>
      </c>
      <c r="D58" s="38">
        <v>75.81</v>
      </c>
      <c r="E58" s="1" t="s">
        <v>23</v>
      </c>
      <c r="F58" s="1" t="s">
        <v>52</v>
      </c>
    </row>
    <row r="59" spans="1:6" x14ac:dyDescent="0.2">
      <c r="A59" s="8" t="s">
        <v>8</v>
      </c>
      <c r="B59" s="8" t="s">
        <v>10</v>
      </c>
      <c r="C59" s="4"/>
      <c r="D59" s="8">
        <f>SUM(D60:D73)</f>
        <v>43139.64</v>
      </c>
      <c r="E59" s="4"/>
      <c r="F59" s="4"/>
    </row>
    <row r="60" spans="1:6" ht="57" customHeight="1" x14ac:dyDescent="0.2">
      <c r="A60" s="25" t="str">
        <f>A59</f>
        <v>Keila Kool</v>
      </c>
      <c r="B60" s="25" t="s">
        <v>10</v>
      </c>
      <c r="C60" s="37" t="s">
        <v>41</v>
      </c>
      <c r="D60" s="38">
        <f>4955*3*1.22</f>
        <v>18135.3</v>
      </c>
      <c r="E60" s="34" t="s">
        <v>155</v>
      </c>
      <c r="F60" s="38" t="s">
        <v>45</v>
      </c>
    </row>
    <row r="61" spans="1:6" ht="56" customHeight="1" x14ac:dyDescent="0.2">
      <c r="A61" s="26"/>
      <c r="B61" s="26"/>
      <c r="C61" s="37" t="s">
        <v>42</v>
      </c>
      <c r="D61" s="38">
        <f>(1640+570)*1.22</f>
        <v>2696.2</v>
      </c>
      <c r="E61" s="35"/>
      <c r="F61" s="38" t="s">
        <v>46</v>
      </c>
    </row>
    <row r="62" spans="1:6" ht="29" x14ac:dyDescent="0.2">
      <c r="A62" s="26"/>
      <c r="B62" s="26"/>
      <c r="C62" s="37" t="s">
        <v>43</v>
      </c>
      <c r="D62" s="38">
        <f>10152*1.22</f>
        <v>12385.44</v>
      </c>
      <c r="E62" s="35"/>
      <c r="F62" s="38" t="s">
        <v>47</v>
      </c>
    </row>
    <row r="63" spans="1:6" ht="40" customHeight="1" x14ac:dyDescent="0.2">
      <c r="A63" s="26"/>
      <c r="B63" s="26"/>
      <c r="C63" s="37" t="s">
        <v>44</v>
      </c>
      <c r="D63" s="38">
        <f>3563*1.22</f>
        <v>4346.8599999999997</v>
      </c>
      <c r="E63" s="36"/>
      <c r="F63" s="38" t="s">
        <v>48</v>
      </c>
    </row>
    <row r="64" spans="1:6" ht="40" customHeight="1" x14ac:dyDescent="0.2">
      <c r="A64" s="26"/>
      <c r="B64" s="26"/>
      <c r="C64" s="39" t="s">
        <v>164</v>
      </c>
      <c r="D64" s="39">
        <f>275*1.22*7</f>
        <v>2348.5</v>
      </c>
      <c r="E64" s="40" t="s">
        <v>115</v>
      </c>
      <c r="F64" s="41" t="s">
        <v>116</v>
      </c>
    </row>
    <row r="65" spans="1:6" ht="40" customHeight="1" x14ac:dyDescent="0.2">
      <c r="A65" s="26"/>
      <c r="B65" s="26"/>
      <c r="C65" s="39" t="s">
        <v>114</v>
      </c>
      <c r="D65" s="39">
        <v>699.99</v>
      </c>
      <c r="E65" s="40" t="s">
        <v>117</v>
      </c>
      <c r="F65" s="42" t="s">
        <v>118</v>
      </c>
    </row>
    <row r="66" spans="1:6" ht="40" customHeight="1" x14ac:dyDescent="0.2">
      <c r="A66" s="26"/>
      <c r="B66" s="26"/>
      <c r="C66" s="43" t="s">
        <v>165</v>
      </c>
      <c r="D66" s="39">
        <f>79.99*2</f>
        <v>159.97999999999999</v>
      </c>
      <c r="E66" s="40" t="s">
        <v>119</v>
      </c>
      <c r="F66" s="42" t="s">
        <v>120</v>
      </c>
    </row>
    <row r="67" spans="1:6" ht="40" customHeight="1" x14ac:dyDescent="0.2">
      <c r="A67" s="26"/>
      <c r="B67" s="26"/>
      <c r="C67" s="43" t="s">
        <v>166</v>
      </c>
      <c r="D67" s="39">
        <v>99</v>
      </c>
      <c r="E67" s="40" t="s">
        <v>122</v>
      </c>
      <c r="F67" s="42" t="s">
        <v>121</v>
      </c>
    </row>
    <row r="68" spans="1:6" ht="40" customHeight="1" x14ac:dyDescent="0.2">
      <c r="A68" s="26"/>
      <c r="B68" s="26"/>
      <c r="C68" s="43" t="s">
        <v>167</v>
      </c>
      <c r="D68" s="39">
        <f>9.99*5</f>
        <v>49.95</v>
      </c>
      <c r="E68" s="40" t="s">
        <v>123</v>
      </c>
      <c r="F68" s="42" t="s">
        <v>124</v>
      </c>
    </row>
    <row r="69" spans="1:6" ht="40" customHeight="1" x14ac:dyDescent="0.2">
      <c r="A69" s="26"/>
      <c r="B69" s="26"/>
      <c r="C69" s="43" t="s">
        <v>171</v>
      </c>
      <c r="D69" s="39">
        <f>27.99*5</f>
        <v>139.94999999999999</v>
      </c>
      <c r="E69" s="40" t="s">
        <v>125</v>
      </c>
      <c r="F69" s="42" t="s">
        <v>126</v>
      </c>
    </row>
    <row r="70" spans="1:6" ht="40" customHeight="1" x14ac:dyDescent="0.2">
      <c r="A70" s="26"/>
      <c r="B70" s="26"/>
      <c r="C70" s="43" t="s">
        <v>168</v>
      </c>
      <c r="D70" s="39">
        <f>178.53*2+0.11</f>
        <v>357.17</v>
      </c>
      <c r="E70" s="40" t="s">
        <v>127</v>
      </c>
      <c r="F70" s="38" t="s">
        <v>128</v>
      </c>
    </row>
    <row r="71" spans="1:6" ht="40" customHeight="1" x14ac:dyDescent="0.2">
      <c r="A71" s="26"/>
      <c r="B71" s="26"/>
      <c r="C71" s="43" t="s">
        <v>169</v>
      </c>
      <c r="D71" s="39">
        <f>486.4*2</f>
        <v>972.8</v>
      </c>
      <c r="E71" s="40" t="s">
        <v>129</v>
      </c>
      <c r="F71" s="44" t="s">
        <v>130</v>
      </c>
    </row>
    <row r="72" spans="1:6" ht="40" customHeight="1" x14ac:dyDescent="0.2">
      <c r="A72" s="26"/>
      <c r="B72" s="26"/>
      <c r="C72" s="43" t="s">
        <v>172</v>
      </c>
      <c r="D72" s="39">
        <f>237*2</f>
        <v>474</v>
      </c>
      <c r="E72" s="40" t="s">
        <v>131</v>
      </c>
      <c r="F72" s="44"/>
    </row>
    <row r="73" spans="1:6" ht="40" customHeight="1" x14ac:dyDescent="0.2">
      <c r="A73" s="27"/>
      <c r="B73" s="27"/>
      <c r="C73" s="43" t="s">
        <v>170</v>
      </c>
      <c r="D73" s="39">
        <f>225*1.22</f>
        <v>274.5</v>
      </c>
      <c r="E73" s="40" t="s">
        <v>132</v>
      </c>
      <c r="F73" s="38" t="s">
        <v>133</v>
      </c>
    </row>
    <row r="74" spans="1:6" x14ac:dyDescent="0.2">
      <c r="A74" s="8" t="s">
        <v>9</v>
      </c>
      <c r="B74" s="8" t="s">
        <v>10</v>
      </c>
      <c r="C74" s="4"/>
      <c r="D74" s="8">
        <f>SUM(D75:D78)</f>
        <v>15205.02</v>
      </c>
      <c r="E74" s="4"/>
      <c r="F74" s="4"/>
    </row>
    <row r="75" spans="1:6" ht="71" x14ac:dyDescent="0.2">
      <c r="A75" s="25" t="str">
        <f>A74</f>
        <v>Waldorfkool Läte</v>
      </c>
      <c r="B75" s="25" t="str">
        <f>B74</f>
        <v>Sisustuse või seadmete ostmine</v>
      </c>
      <c r="C75" s="5" t="s">
        <v>64</v>
      </c>
      <c r="D75" s="38">
        <v>11337.58</v>
      </c>
      <c r="E75" s="1" t="s">
        <v>65</v>
      </c>
      <c r="F75" s="1" t="s">
        <v>53</v>
      </c>
    </row>
    <row r="76" spans="1:6" ht="48" x14ac:dyDescent="0.2">
      <c r="A76" s="26"/>
      <c r="B76" s="26"/>
      <c r="C76" s="5" t="s">
        <v>40</v>
      </c>
      <c r="D76" s="38">
        <v>603.9</v>
      </c>
      <c r="E76" s="13" t="s">
        <v>15</v>
      </c>
      <c r="F76" s="1" t="s">
        <v>66</v>
      </c>
    </row>
    <row r="77" spans="1:6" ht="57" x14ac:dyDescent="0.2">
      <c r="A77" s="26"/>
      <c r="B77" s="26"/>
      <c r="C77" s="5" t="s">
        <v>39</v>
      </c>
      <c r="D77" s="38">
        <v>3029.67</v>
      </c>
      <c r="E77" s="13" t="s">
        <v>16</v>
      </c>
      <c r="F77" s="1" t="s">
        <v>54</v>
      </c>
    </row>
    <row r="78" spans="1:6" ht="43" x14ac:dyDescent="0.2">
      <c r="A78" s="27"/>
      <c r="B78" s="27"/>
      <c r="C78" s="5" t="s">
        <v>67</v>
      </c>
      <c r="D78" s="38">
        <v>233.87</v>
      </c>
      <c r="E78" s="13" t="s">
        <v>17</v>
      </c>
      <c r="F78" s="1" t="s">
        <v>68</v>
      </c>
    </row>
    <row r="79" spans="1:6" ht="29" x14ac:dyDescent="0.2">
      <c r="A79" s="8" t="s">
        <v>8</v>
      </c>
      <c r="B79" s="8" t="s">
        <v>14</v>
      </c>
      <c r="C79" s="4"/>
      <c r="D79" s="8">
        <v>68930</v>
      </c>
      <c r="E79" s="4"/>
      <c r="F79" s="4"/>
    </row>
    <row r="80" spans="1:6" ht="71" x14ac:dyDescent="0.2">
      <c r="A80" s="25" t="str">
        <f>A79</f>
        <v>Keila Kool</v>
      </c>
      <c r="B80" s="25" t="str">
        <f>B79</f>
        <v>Kaasava hariduse põhimõtete rakendamiseks vajalikud ehitustööd</v>
      </c>
      <c r="C80" s="1" t="s">
        <v>11</v>
      </c>
      <c r="D80" s="59">
        <v>68930</v>
      </c>
      <c r="E80" s="31" t="s">
        <v>136</v>
      </c>
      <c r="F80" s="1" t="s">
        <v>49</v>
      </c>
    </row>
    <row r="81" spans="1:6" ht="43" x14ac:dyDescent="0.2">
      <c r="A81" s="26"/>
      <c r="B81" s="26"/>
      <c r="C81" s="1" t="s">
        <v>12</v>
      </c>
      <c r="D81" s="60"/>
      <c r="E81" s="32"/>
      <c r="F81" s="1" t="s">
        <v>50</v>
      </c>
    </row>
    <row r="82" spans="1:6" ht="29" x14ac:dyDescent="0.2">
      <c r="A82" s="26"/>
      <c r="B82" s="26"/>
      <c r="C82" s="1" t="s">
        <v>38</v>
      </c>
      <c r="D82" s="61"/>
      <c r="E82" s="33"/>
      <c r="F82" s="1" t="s">
        <v>51</v>
      </c>
    </row>
    <row r="83" spans="1:6" ht="29" x14ac:dyDescent="0.2">
      <c r="A83" s="8" t="s">
        <v>9</v>
      </c>
      <c r="B83" s="8" t="s">
        <v>14</v>
      </c>
      <c r="C83" s="4"/>
      <c r="D83" s="8">
        <f>SUM(D84:D85)</f>
        <v>7381.62</v>
      </c>
      <c r="E83" s="4"/>
      <c r="F83" s="4"/>
    </row>
    <row r="84" spans="1:6" ht="99" x14ac:dyDescent="0.2">
      <c r="A84" s="25" t="str">
        <f>A83</f>
        <v>Waldorfkool Läte</v>
      </c>
      <c r="B84" s="25" t="str">
        <f>B83</f>
        <v>Kaasava hariduse põhimõtete rakendamiseks vajalikud ehitustööd</v>
      </c>
      <c r="C84" s="5" t="s">
        <v>61</v>
      </c>
      <c r="D84" s="38">
        <v>7173</v>
      </c>
      <c r="E84" s="12" t="s">
        <v>62</v>
      </c>
      <c r="F84" s="1" t="s">
        <v>63</v>
      </c>
    </row>
    <row r="85" spans="1:6" x14ac:dyDescent="0.2">
      <c r="A85" s="27"/>
      <c r="B85" s="27"/>
      <c r="C85" s="5" t="s">
        <v>135</v>
      </c>
      <c r="D85" s="38">
        <v>208.62</v>
      </c>
      <c r="E85" s="12" t="s">
        <v>137</v>
      </c>
      <c r="F85" s="1"/>
    </row>
    <row r="86" spans="1:6" x14ac:dyDescent="0.2">
      <c r="A86" s="9" t="s">
        <v>1</v>
      </c>
      <c r="B86" s="9"/>
      <c r="C86" s="1"/>
      <c r="D86" s="10">
        <f>D83+D79+D74+D59+D5+D38</f>
        <v>144778.19600000003</v>
      </c>
      <c r="E86" s="9"/>
      <c r="F86" s="1"/>
    </row>
    <row r="87" spans="1:6" s="7" customFormat="1" ht="16" x14ac:dyDescent="0.2">
      <c r="A87" s="11" t="s">
        <v>59</v>
      </c>
      <c r="B87" s="3"/>
      <c r="C87" s="3"/>
      <c r="D87" s="22">
        <f>D59+D79+D5</f>
        <v>115831.886</v>
      </c>
      <c r="E87" s="3"/>
      <c r="F87" s="3"/>
    </row>
    <row r="88" spans="1:6" s="7" customFormat="1" ht="16" x14ac:dyDescent="0.2">
      <c r="A88" s="11" t="s">
        <v>60</v>
      </c>
      <c r="B88" s="3"/>
      <c r="C88" s="3"/>
      <c r="D88" s="3">
        <f>D74+D83+D38</f>
        <v>28946.309999999998</v>
      </c>
      <c r="E88" s="3"/>
      <c r="F88" s="3"/>
    </row>
    <row r="91" spans="1:6" ht="17" customHeight="1" x14ac:dyDescent="0.2">
      <c r="A91" s="24" t="s">
        <v>6</v>
      </c>
      <c r="B91" s="24"/>
      <c r="C91" s="24"/>
      <c r="D91" s="24"/>
      <c r="E91" s="24"/>
      <c r="F91" s="24"/>
    </row>
    <row r="92" spans="1:6" x14ac:dyDescent="0.2">
      <c r="D92" s="14"/>
    </row>
  </sheetData>
  <mergeCells count="22">
    <mergeCell ref="A60:A73"/>
    <mergeCell ref="F71:F72"/>
    <mergeCell ref="B84:B85"/>
    <mergeCell ref="E80:E82"/>
    <mergeCell ref="D80:D82"/>
    <mergeCell ref="E60:E63"/>
    <mergeCell ref="B2:F2"/>
    <mergeCell ref="A91:F91"/>
    <mergeCell ref="A39:A58"/>
    <mergeCell ref="B39:B58"/>
    <mergeCell ref="A75:A78"/>
    <mergeCell ref="B75:B78"/>
    <mergeCell ref="A80:A82"/>
    <mergeCell ref="B80:B82"/>
    <mergeCell ref="F6:F19"/>
    <mergeCell ref="F20:F37"/>
    <mergeCell ref="E6:E19"/>
    <mergeCell ref="A6:A37"/>
    <mergeCell ref="B6:B37"/>
    <mergeCell ref="B60:B73"/>
    <mergeCell ref="A84:A85"/>
    <mergeCell ref="E50:E52"/>
  </mergeCells>
  <phoneticPr fontId="15" type="noConversion"/>
  <hyperlinks>
    <hyperlink ref="E76" r:id="rId1" xr:uid="{61649BEE-2052-9744-8294-3F22B9F10D5F}"/>
    <hyperlink ref="E77" r:id="rId2" xr:uid="{AC67D6C2-F976-1641-95F3-27DADEDCFDEB}"/>
    <hyperlink ref="E78" r:id="rId3" xr:uid="{E6691429-3019-7C41-AA2F-35EC3CFF7F11}"/>
    <hyperlink ref="E20" r:id="rId4" xr:uid="{1AE8A0C5-3940-F345-B50E-8013157CFAE4}"/>
    <hyperlink ref="E21" r:id="rId5" xr:uid="{C2D3AA74-0298-ED4C-945C-E7CE5A1B2B21}"/>
    <hyperlink ref="E22" r:id="rId6" xr:uid="{34A048CE-2FB2-1042-AE65-DD7E5B424BE4}"/>
    <hyperlink ref="E23" r:id="rId7" xr:uid="{EB2240C1-45C1-4C4D-9D01-210744557E9C}"/>
    <hyperlink ref="E24" r:id="rId8" xr:uid="{55DA2994-A889-F84B-8D1A-F0F58DD2C658}"/>
    <hyperlink ref="E25" r:id="rId9" xr:uid="{6DD95E86-AB28-D64E-8FB0-4DF6FA0A477C}"/>
    <hyperlink ref="E26" r:id="rId10" xr:uid="{79EECF25-9787-CC42-B2D8-36BA465EDD20}"/>
    <hyperlink ref="E27" r:id="rId11" xr:uid="{FFB46D42-1F24-F94E-B327-962272F64CF4}"/>
    <hyperlink ref="E29" r:id="rId12" xr:uid="{943F3819-4391-4F4C-A8C4-A2D035B85511}"/>
    <hyperlink ref="E30" r:id="rId13" xr:uid="{983BB1F7-CA56-6342-B05B-78CD1ECB73BD}"/>
    <hyperlink ref="E31" r:id="rId14" xr:uid="{634EF711-0230-3640-B6DB-08E275657C34}"/>
    <hyperlink ref="E32" r:id="rId15" xr:uid="{B4857B67-0DAE-444F-8588-134BE7A15AB6}"/>
    <hyperlink ref="E33" r:id="rId16" xr:uid="{D723A54B-C24B-814E-B9CE-D623EB2FBB5D}"/>
    <hyperlink ref="E34" r:id="rId17" xr:uid="{3A12655D-513C-DF42-9E25-0EE2D29E4686}"/>
    <hyperlink ref="E35" r:id="rId18" xr:uid="{44D27A80-13B0-074D-8D92-1263F8B0A1F0}"/>
    <hyperlink ref="E36" r:id="rId19" xr:uid="{82477E07-AB1A-D24F-877E-63E2C01C8A63}"/>
    <hyperlink ref="E28" r:id="rId20" xr:uid="{459BE739-7E78-E14C-A02A-DBAAB4C5F2FF}"/>
    <hyperlink ref="E64" r:id="rId21" xr:uid="{5385E70A-E71D-D04E-BB71-370E4D1E82D0}"/>
    <hyperlink ref="E65" r:id="rId22" xr:uid="{5D493BBE-FBD6-A749-B4D3-FF614934CD85}"/>
    <hyperlink ref="E66" r:id="rId23" xr:uid="{6C74F784-2F49-2A4E-B603-4DA33D0F07B9}"/>
    <hyperlink ref="E67" r:id="rId24" xr:uid="{EDCADA86-3DCC-A347-B091-ABBBDC686819}"/>
    <hyperlink ref="E68" r:id="rId25" xr:uid="{6F1B7933-E247-4D44-8B01-EEF3F3ADE8D3}"/>
    <hyperlink ref="E69" r:id="rId26" xr:uid="{4AEA79FC-5536-2340-80FF-F88C431143D8}"/>
    <hyperlink ref="E70" r:id="rId27" xr:uid="{63F5AA7C-D8F9-8440-88D1-A4D08B9A1443}"/>
    <hyperlink ref="E71" r:id="rId28" xr:uid="{0ECE46A0-1898-CF44-9E1E-B8A252CC78EC}"/>
    <hyperlink ref="E72" r:id="rId29" xr:uid="{3DAB86C2-ABE3-BA4D-B59E-D6D8B1AE59D0}"/>
    <hyperlink ref="E73" r:id="rId30" xr:uid="{36B842E6-5539-DA46-996C-7638651AEE8A}"/>
    <hyperlink ref="E37" r:id="rId31" xr:uid="{08304CE9-23B1-EE47-90BE-A1F95D9633C6}"/>
  </hyperlinks>
  <pageMargins left="0.7" right="0.7" top="0.75" bottom="0.75" header="0.3" footer="0.3"/>
  <pageSetup paperSize="9" orientation="portrait"/>
  <legacyDrawing r:id="rId3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02FE4-7971-5B48-8040-7EE674AEC8C4}">
  <dimension ref="A1:H11"/>
  <sheetViews>
    <sheetView workbookViewId="0">
      <selection activeCell="L8" sqref="L8"/>
    </sheetView>
  </sheetViews>
  <sheetFormatPr baseColWidth="10" defaultRowHeight="15" x14ac:dyDescent="0.2"/>
  <cols>
    <col min="1" max="1" width="3" style="6" customWidth="1"/>
    <col min="2" max="2" width="17.5" style="6" customWidth="1"/>
    <col min="3" max="3" width="8.33203125" style="6" customWidth="1"/>
    <col min="4" max="4" width="8.5" style="6" customWidth="1"/>
    <col min="5" max="5" width="10.33203125" style="6" customWidth="1"/>
    <col min="6" max="6" width="8.5" style="6" customWidth="1"/>
    <col min="7" max="7" width="8.33203125" style="6" customWidth="1"/>
    <col min="8" max="8" width="10.33203125" style="6" customWidth="1"/>
    <col min="9" max="16384" width="10.83203125" style="6"/>
  </cols>
  <sheetData>
    <row r="1" spans="1:8" ht="48" customHeight="1" x14ac:dyDescent="0.2">
      <c r="A1" s="16" t="s">
        <v>153</v>
      </c>
      <c r="B1" s="16"/>
      <c r="C1" s="17" t="s">
        <v>148</v>
      </c>
      <c r="D1" s="17" t="s">
        <v>59</v>
      </c>
      <c r="E1" s="17" t="s">
        <v>149</v>
      </c>
      <c r="F1" s="17" t="s">
        <v>154</v>
      </c>
      <c r="G1" s="17" t="s">
        <v>59</v>
      </c>
      <c r="H1" s="17" t="s">
        <v>149</v>
      </c>
    </row>
    <row r="2" spans="1:8" ht="50" customHeight="1" x14ac:dyDescent="0.2">
      <c r="A2" s="16">
        <v>2</v>
      </c>
      <c r="B2" s="16" t="s">
        <v>146</v>
      </c>
      <c r="C2" s="16">
        <v>6234.21</v>
      </c>
      <c r="D2" s="16">
        <v>0</v>
      </c>
      <c r="E2" s="16" t="e">
        <f>'Detailne eelarve'!#REF!</f>
        <v>#REF!</v>
      </c>
      <c r="F2" s="18">
        <f>G2+H2</f>
        <v>17239.47</v>
      </c>
      <c r="G2" s="18">
        <v>11037.43</v>
      </c>
      <c r="H2" s="18">
        <v>6202.04</v>
      </c>
    </row>
    <row r="3" spans="1:8" ht="31" customHeight="1" x14ac:dyDescent="0.2">
      <c r="A3" s="16">
        <v>3</v>
      </c>
      <c r="B3" s="16" t="s">
        <v>10</v>
      </c>
      <c r="C3" s="16">
        <v>73924.37</v>
      </c>
      <c r="D3" s="16" t="e">
        <f>'Detailne eelarve'!#REF!</f>
        <v>#REF!</v>
      </c>
      <c r="E3" s="16" t="e">
        <f>'Detailne eelarve'!#REF!</f>
        <v>#REF!</v>
      </c>
      <c r="F3" s="18">
        <f t="shared" ref="F3:F4" si="0">G3+H3</f>
        <v>58344.66</v>
      </c>
      <c r="G3" s="18">
        <f>'Detailne eelarve'!D59</f>
        <v>43139.64</v>
      </c>
      <c r="H3" s="18">
        <f>'Detailne eelarve'!D74</f>
        <v>15205.02</v>
      </c>
    </row>
    <row r="4" spans="1:8" ht="57" x14ac:dyDescent="0.2">
      <c r="A4" s="16">
        <v>4</v>
      </c>
      <c r="B4" s="16" t="s">
        <v>14</v>
      </c>
      <c r="C4" s="16">
        <v>64619.62</v>
      </c>
      <c r="D4" s="19" t="e">
        <f>'Detailne eelarve'!#REF!</f>
        <v>#REF!</v>
      </c>
      <c r="E4" s="16" t="e">
        <f>'Detailne eelarve'!#REF!</f>
        <v>#REF!</v>
      </c>
      <c r="F4" s="18">
        <f t="shared" si="0"/>
        <v>76311.62</v>
      </c>
      <c r="G4" s="18">
        <f>'Detailne eelarve'!D79</f>
        <v>68930</v>
      </c>
      <c r="H4" s="18">
        <f>'Detailne eelarve'!D83</f>
        <v>7381.62</v>
      </c>
    </row>
    <row r="5" spans="1:8" ht="16" customHeight="1" x14ac:dyDescent="0.2">
      <c r="A5" s="16">
        <v>6</v>
      </c>
      <c r="B5" s="16" t="s">
        <v>147</v>
      </c>
      <c r="C5" s="16">
        <v>7238.91</v>
      </c>
      <c r="D5" s="19" t="e">
        <f>SUM(D2:D4)*0.05</f>
        <v>#REF!</v>
      </c>
      <c r="E5" s="19" t="e">
        <f>SUM(E2:E4)*0.05</f>
        <v>#REF!</v>
      </c>
      <c r="F5" s="18">
        <f>G5+H5</f>
        <v>7594.7875000000013</v>
      </c>
      <c r="G5" s="20">
        <f t="shared" ref="G5:H5" si="1">SUM(G2:G4)*0.05</f>
        <v>6155.3535000000011</v>
      </c>
      <c r="H5" s="20">
        <f t="shared" si="1"/>
        <v>1439.4340000000002</v>
      </c>
    </row>
    <row r="6" spans="1:8" x14ac:dyDescent="0.2">
      <c r="A6" s="16"/>
      <c r="B6" s="18" t="s">
        <v>150</v>
      </c>
      <c r="C6" s="16">
        <f>SUM(C2:C5)</f>
        <v>152017.11000000002</v>
      </c>
      <c r="D6" s="19" t="e">
        <f t="shared" ref="D6:H6" si="2">SUM(D2:D5)</f>
        <v>#REF!</v>
      </c>
      <c r="E6" s="19" t="e">
        <f t="shared" si="2"/>
        <v>#REF!</v>
      </c>
      <c r="F6" s="20">
        <f t="shared" si="2"/>
        <v>159490.53750000001</v>
      </c>
      <c r="G6" s="20">
        <f t="shared" si="2"/>
        <v>129262.4235</v>
      </c>
      <c r="H6" s="20">
        <f t="shared" si="2"/>
        <v>30228.114000000001</v>
      </c>
    </row>
    <row r="7" spans="1:8" x14ac:dyDescent="0.2">
      <c r="A7" s="16"/>
      <c r="B7" s="18" t="s">
        <v>151</v>
      </c>
      <c r="C7" s="19">
        <f>C6*0.85</f>
        <v>129214.54350000001</v>
      </c>
      <c r="D7" s="19" t="e">
        <f t="shared" ref="D7:H7" si="3">D6*0.85</f>
        <v>#REF!</v>
      </c>
      <c r="E7" s="19" t="e">
        <f t="shared" si="3"/>
        <v>#REF!</v>
      </c>
      <c r="F7" s="21">
        <f t="shared" si="3"/>
        <v>135566.956875</v>
      </c>
      <c r="G7" s="20">
        <f t="shared" si="3"/>
        <v>109873.059975</v>
      </c>
      <c r="H7" s="20">
        <f t="shared" si="3"/>
        <v>25693.8969</v>
      </c>
    </row>
    <row r="8" spans="1:8" x14ac:dyDescent="0.2">
      <c r="A8" s="16"/>
      <c r="B8" s="18" t="s">
        <v>152</v>
      </c>
      <c r="C8" s="19">
        <f>C6-C7</f>
        <v>22802.566500000001</v>
      </c>
      <c r="D8" s="19" t="e">
        <f t="shared" ref="D8:H8" si="4">D6-D7</f>
        <v>#REF!</v>
      </c>
      <c r="E8" s="19" t="e">
        <f t="shared" si="4"/>
        <v>#REF!</v>
      </c>
      <c r="F8" s="20">
        <f t="shared" si="4"/>
        <v>23923.580625000002</v>
      </c>
      <c r="G8" s="20">
        <f t="shared" si="4"/>
        <v>19389.363525000008</v>
      </c>
      <c r="H8" s="20">
        <f t="shared" si="4"/>
        <v>4534.2171000000017</v>
      </c>
    </row>
    <row r="11" spans="1:8" x14ac:dyDescent="0.2">
      <c r="F11"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Detailne eelarve</vt:lpstr>
      <vt:lpstr>Eelarve koond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Mari-Epp Täht</dc:creator>
  <cp:lastModifiedBy>Katrin Suursoo</cp:lastModifiedBy>
  <dcterms:created xsi:type="dcterms:W3CDTF">2021-07-05T12:40:40Z</dcterms:created>
  <dcterms:modified xsi:type="dcterms:W3CDTF">2025-03-26T13:33:47Z</dcterms:modified>
</cp:coreProperties>
</file>